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ЭтаКнига"/>
  <bookViews>
    <workbookView xWindow="0" yWindow="0" windowWidth="20730" windowHeight="9780" tabRatio="602" firstSheet="2" activeTab="5"/>
  </bookViews>
  <sheets>
    <sheet name="За год" sheetId="2" state="hidden" r:id="rId1"/>
    <sheet name="Нар итогом" sheetId="5" state="hidden" r:id="rId2"/>
    <sheet name="ФЦПРО 2019" sheetId="15" r:id="rId3"/>
    <sheet name="ФЦПРО" sheetId="12" state="hidden" r:id="rId4"/>
    <sheet name=" Показатели и индикаторы " sheetId="13" r:id="rId5"/>
    <sheet name=" Показатели и индикаторы  (2)" sheetId="16" r:id="rId6"/>
    <sheet name="Лист1" sheetId="14" state="hidden" r:id="rId7"/>
    <sheet name="Показатели и индикаторы" sheetId="7" state="hidden" r:id="rId8"/>
    <sheet name="Показатели" sheetId="11" state="hidden" r:id="rId9"/>
    <sheet name="Печать" sheetId="3" state="hidden" r:id="rId10"/>
    <sheet name="Показатели запрос" sheetId="1" state="hidden" r:id="rId11"/>
  </sheets>
  <definedNames>
    <definedName name="_xlnm._FilterDatabase" localSheetId="4" hidden="1">' Показатели и индикаторы '!$A$3:$I$78</definedName>
    <definedName name="_xlnm._FilterDatabase" localSheetId="5" hidden="1">' Показатели и индикаторы  (2)'!$A$3:$I$78</definedName>
    <definedName name="_xlnm._FilterDatabase" localSheetId="0">'За год'!$A$3:$F$3</definedName>
    <definedName name="_xlnm._FilterDatabase" localSheetId="6" hidden="1">Лист1!$A$2:$H$93</definedName>
    <definedName name="_xlnm._FilterDatabase" localSheetId="1">'Нар итогом'!$A$3:$F$3</definedName>
    <definedName name="_xlnm._FilterDatabase" localSheetId="9">Печать!$A$3:$F$3</definedName>
    <definedName name="_xlnm._FilterDatabase" localSheetId="8">Показатели!$A$3:$F$3</definedName>
    <definedName name="_xlnm._FilterDatabase" localSheetId="10">'Показатели запрос'!$A$3:$F$3</definedName>
    <definedName name="_xlnm._FilterDatabase" localSheetId="7">'Показатели и индикаторы'!$A$3:$G$3</definedName>
    <definedName name="_xlnm.Print_Titles" localSheetId="4">' Показатели и индикаторы '!$A:$B,' Показатели и индикаторы '!$2:$3</definedName>
    <definedName name="_xlnm.Print_Titles" localSheetId="5">' Показатели и индикаторы  (2)'!$A:$B,' Показатели и индикаторы  (2)'!$2:$3</definedName>
    <definedName name="_xlnm.Print_Titles" localSheetId="0">'За год'!$A:$B,'За год'!$2:$3</definedName>
    <definedName name="_xlnm.Print_Titles" localSheetId="1">'Нар итогом'!$A:$B,'Нар итогом'!$2:$3</definedName>
    <definedName name="_xlnm.Print_Titles" localSheetId="9">Печать!$A:$B,Печать!$2:$3</definedName>
    <definedName name="_xlnm.Print_Titles" localSheetId="8">Показатели!$A:$B,Показатели!$2:$3</definedName>
    <definedName name="_xlnm.Print_Titles" localSheetId="10">'Показатели запрос'!$B:$B,'Показатели запрос'!$2:$3</definedName>
    <definedName name="_xlnm.Print_Titles" localSheetId="7">'Показатели и индикаторы'!$A:$B,'Показатели и индикаторы'!$2:$3</definedName>
    <definedName name="_xlnm.Print_Titles" localSheetId="3">ФЦПРО!$A:$B,ФЦПРО!$2:$2</definedName>
    <definedName name="_xlnm.Print_Titles" localSheetId="2">'ФЦПРО 2019'!$A:$B,'ФЦПРО 2019'!$2:$2</definedName>
    <definedName name="_xlnm.Print_Area" localSheetId="4">' Показатели и индикаторы '!$A$1:$DM$73</definedName>
    <definedName name="_xlnm.Print_Area" localSheetId="5">' Показатели и индикаторы  (2)'!$A$1:$DM$73</definedName>
    <definedName name="_xlnm.Print_Area" localSheetId="0">'За год'!$A$1:$BZ$58</definedName>
    <definedName name="_xlnm.Print_Area" localSheetId="1">'Нар итогом'!$A$1:$BZ$66</definedName>
    <definedName name="_xlnm.Print_Area" localSheetId="9">Печать!$A$1:$BV$54</definedName>
    <definedName name="_xlnm.Print_Area" localSheetId="8">Показатели!$A$1:$BZ$60</definedName>
    <definedName name="_xlnm.Print_Area" localSheetId="10">'Показатели запрос'!$A$1:$BV$41</definedName>
    <definedName name="_xlnm.Print_Area" localSheetId="7">'Показатели и индикаторы'!$A$1:$CS$72</definedName>
    <definedName name="_xlnm.Print_Area" localSheetId="3">ФЦПРО!$A$1:$X$12</definedName>
    <definedName name="_xlnm.Print_Area" localSheetId="2">'ФЦПРО 2019'!$A$1:$X$12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M78" i="16" l="1"/>
  <c r="DL78" i="16"/>
  <c r="DK78" i="16"/>
  <c r="DJ78" i="16"/>
  <c r="DI78" i="16"/>
  <c r="DH78" i="16"/>
  <c r="DG78" i="16"/>
  <c r="DF78" i="16"/>
  <c r="DE78" i="16"/>
  <c r="DD78" i="16"/>
  <c r="DC78" i="16"/>
  <c r="DB78" i="16"/>
  <c r="DA78" i="16"/>
  <c r="CZ78" i="16"/>
  <c r="CY78" i="16"/>
  <c r="CX78" i="16"/>
  <c r="CW78" i="16"/>
  <c r="CV78" i="16"/>
  <c r="CU78" i="16"/>
  <c r="CT78" i="16"/>
  <c r="CS78" i="16"/>
  <c r="CR78" i="16"/>
  <c r="CQ78" i="16"/>
  <c r="CP78" i="16"/>
  <c r="CO78" i="16"/>
  <c r="CN78" i="16"/>
  <c r="CM78" i="16"/>
  <c r="CL78" i="16"/>
  <c r="CK78" i="16"/>
  <c r="CJ78" i="16"/>
  <c r="CI78" i="16"/>
  <c r="CH78" i="16"/>
  <c r="CG78" i="16"/>
  <c r="CE78" i="16"/>
  <c r="CD78" i="16"/>
  <c r="CC78" i="16"/>
  <c r="CB78" i="16"/>
  <c r="CA78" i="16"/>
  <c r="BZ78" i="16"/>
  <c r="BY78" i="16"/>
  <c r="BX78" i="16"/>
  <c r="BW78" i="16"/>
  <c r="BV78" i="16"/>
  <c r="BU78" i="16"/>
  <c r="BT78" i="16"/>
  <c r="BS78" i="16"/>
  <c r="BR78" i="16"/>
  <c r="BQ78" i="16"/>
  <c r="BP78" i="16"/>
  <c r="BO78" i="16"/>
  <c r="BN78" i="16"/>
  <c r="BM78" i="16"/>
  <c r="BL78" i="16"/>
  <c r="BK78" i="16"/>
  <c r="BJ78" i="16"/>
  <c r="BI78" i="16"/>
  <c r="BH78" i="16"/>
  <c r="BG78" i="16"/>
  <c r="BF78" i="16"/>
  <c r="BE78" i="16"/>
  <c r="BD78" i="16"/>
  <c r="BC78" i="16"/>
  <c r="BB78" i="16"/>
  <c r="BA78" i="16"/>
  <c r="AZ78" i="16"/>
  <c r="AY78" i="16"/>
  <c r="AX78" i="16"/>
  <c r="AW78" i="16"/>
  <c r="AV78" i="16"/>
  <c r="AU78" i="16"/>
  <c r="AT78" i="16"/>
  <c r="AS78" i="16"/>
  <c r="AR78" i="16"/>
  <c r="AQ78" i="16"/>
  <c r="AP78" i="16"/>
  <c r="AO78" i="16"/>
  <c r="AN78" i="16"/>
  <c r="AM78" i="16"/>
  <c r="AL78" i="16"/>
  <c r="AK78" i="16"/>
  <c r="AJ78" i="16"/>
  <c r="AI78" i="16"/>
  <c r="AH78" i="16"/>
  <c r="AG78" i="16"/>
  <c r="AF78" i="16"/>
  <c r="AE78" i="16"/>
  <c r="AD78" i="16"/>
  <c r="AC78" i="16"/>
  <c r="AB78" i="16"/>
  <c r="AA78" i="16"/>
  <c r="Z78" i="16"/>
  <c r="Y78" i="16"/>
  <c r="X78" i="16"/>
  <c r="W78" i="16"/>
  <c r="V78" i="16"/>
  <c r="U78" i="16"/>
  <c r="T78" i="16"/>
  <c r="S78" i="16"/>
  <c r="R78" i="16"/>
  <c r="Q78" i="16"/>
  <c r="P78" i="16"/>
  <c r="O78" i="16"/>
  <c r="N78" i="16"/>
  <c r="M78" i="16"/>
  <c r="L78" i="16"/>
  <c r="K78" i="16"/>
  <c r="J78" i="16"/>
  <c r="CF77" i="16"/>
  <c r="CF78" i="16" s="1"/>
  <c r="I77" i="16"/>
  <c r="I78" i="16" s="1"/>
  <c r="H77" i="16"/>
  <c r="H78" i="16" s="1"/>
  <c r="G77" i="16"/>
  <c r="G78" i="16" s="1"/>
  <c r="F77" i="16"/>
  <c r="F78" i="16" s="1"/>
  <c r="E77" i="16"/>
  <c r="E78" i="16" s="1"/>
  <c r="D77" i="16"/>
  <c r="D78" i="16" s="1"/>
  <c r="I76" i="16"/>
  <c r="H76" i="16"/>
  <c r="G76" i="16"/>
  <c r="F76" i="16"/>
  <c r="E76" i="16"/>
  <c r="D76" i="16"/>
  <c r="I74" i="16"/>
  <c r="H74" i="16"/>
  <c r="G74" i="16"/>
  <c r="F74" i="16"/>
  <c r="E74" i="16"/>
  <c r="D74" i="16"/>
  <c r="DM73" i="16"/>
  <c r="DL73" i="16"/>
  <c r="DK73" i="16"/>
  <c r="DJ73" i="16"/>
  <c r="DI73" i="16"/>
  <c r="DH73" i="16"/>
  <c r="DG73" i="16"/>
  <c r="DF73" i="16"/>
  <c r="DE73" i="16"/>
  <c r="DD73" i="16"/>
  <c r="DC73" i="16"/>
  <c r="DB73" i="16"/>
  <c r="DA73" i="16"/>
  <c r="CZ73" i="16"/>
  <c r="CY73" i="16"/>
  <c r="CX73" i="16"/>
  <c r="CW73" i="16"/>
  <c r="CV73" i="16"/>
  <c r="CU73" i="16"/>
  <c r="CT73" i="16"/>
  <c r="CS73" i="16"/>
  <c r="CR73" i="16"/>
  <c r="CQ73" i="16"/>
  <c r="CP73" i="16"/>
  <c r="CO73" i="16"/>
  <c r="CN73" i="16"/>
  <c r="CM73" i="16"/>
  <c r="CL73" i="16"/>
  <c r="CK73" i="16"/>
  <c r="CJ73" i="16"/>
  <c r="CI73" i="16"/>
  <c r="CH73" i="16"/>
  <c r="CG73" i="16"/>
  <c r="CF73" i="16"/>
  <c r="CE73" i="16"/>
  <c r="CD73" i="16"/>
  <c r="CC73" i="16"/>
  <c r="CA73" i="16"/>
  <c r="BZ73" i="16"/>
  <c r="BY73" i="16"/>
  <c r="BX73" i="16"/>
  <c r="BW73" i="16"/>
  <c r="BV73" i="16"/>
  <c r="BU73" i="16"/>
  <c r="BT73" i="16"/>
  <c r="BS73" i="16"/>
  <c r="BR73" i="16"/>
  <c r="BQ73" i="16"/>
  <c r="BP73" i="16"/>
  <c r="BO73" i="16"/>
  <c r="BM73" i="16"/>
  <c r="BL73" i="16"/>
  <c r="BK73" i="16"/>
  <c r="BJ73" i="16"/>
  <c r="BI73" i="16"/>
  <c r="BH73" i="16"/>
  <c r="BG73" i="16"/>
  <c r="BF73" i="16"/>
  <c r="BE73" i="16"/>
  <c r="BD73" i="16"/>
  <c r="BC73" i="16"/>
  <c r="BB73" i="16"/>
  <c r="BA73" i="16"/>
  <c r="AZ73" i="16"/>
  <c r="AY73" i="16"/>
  <c r="AX73" i="16"/>
  <c r="AW73" i="16"/>
  <c r="AV73" i="16"/>
  <c r="AU73" i="16"/>
  <c r="AT73" i="16"/>
  <c r="AS73" i="16"/>
  <c r="AQ73" i="16"/>
  <c r="AP73" i="16"/>
  <c r="AO73" i="16"/>
  <c r="AN73" i="16"/>
  <c r="AM73" i="16"/>
  <c r="AL73" i="16"/>
  <c r="AK73" i="16"/>
  <c r="AJ73" i="16"/>
  <c r="AI73" i="16"/>
  <c r="AH73" i="16"/>
  <c r="AG73" i="16"/>
  <c r="AF73" i="16"/>
  <c r="AE73" i="16"/>
  <c r="AD73" i="16"/>
  <c r="AC73" i="16"/>
  <c r="AB73" i="16"/>
  <c r="AA73" i="16"/>
  <c r="Z73" i="16"/>
  <c r="Y73" i="16"/>
  <c r="X73" i="16"/>
  <c r="W73" i="16"/>
  <c r="V73" i="16"/>
  <c r="U73" i="16"/>
  <c r="T73" i="16"/>
  <c r="S73" i="16"/>
  <c r="R73" i="16"/>
  <c r="Q73" i="16"/>
  <c r="P73" i="16"/>
  <c r="O73" i="16"/>
  <c r="N73" i="16"/>
  <c r="M73" i="16"/>
  <c r="L73" i="16"/>
  <c r="K73" i="16"/>
  <c r="J73" i="16"/>
  <c r="CB72" i="16"/>
  <c r="CB73" i="16" s="1"/>
  <c r="I72" i="16"/>
  <c r="H72" i="16"/>
  <c r="G72" i="16"/>
  <c r="G73" i="16" s="1"/>
  <c r="F72" i="16"/>
  <c r="F73" i="16" s="1"/>
  <c r="E72" i="16"/>
  <c r="D72" i="16"/>
  <c r="D73" i="16" s="1"/>
  <c r="CB71" i="16"/>
  <c r="H71" i="16" s="1"/>
  <c r="I71" i="16"/>
  <c r="I73" i="16" s="1"/>
  <c r="G71" i="16"/>
  <c r="F71" i="16"/>
  <c r="E71" i="16"/>
  <c r="E73" i="16" s="1"/>
  <c r="D71" i="16"/>
  <c r="DM70" i="16"/>
  <c r="DL70" i="16"/>
  <c r="DK70" i="16"/>
  <c r="DJ70" i="16"/>
  <c r="DI70" i="16"/>
  <c r="DH70" i="16"/>
  <c r="DG70" i="16"/>
  <c r="DF70" i="16"/>
  <c r="DE70" i="16"/>
  <c r="DD70" i="16"/>
  <c r="DC70" i="16"/>
  <c r="DB70" i="16"/>
  <c r="DA70" i="16"/>
  <c r="CZ70" i="16"/>
  <c r="CY70" i="16"/>
  <c r="CX70" i="16"/>
  <c r="CW70" i="16"/>
  <c r="CV70" i="16"/>
  <c r="CU70" i="16"/>
  <c r="CT70" i="16"/>
  <c r="CS70" i="16"/>
  <c r="CR70" i="16"/>
  <c r="CQ70" i="16"/>
  <c r="CP70" i="16"/>
  <c r="CO70" i="16"/>
  <c r="CN70" i="16"/>
  <c r="CM70" i="16"/>
  <c r="CL70" i="16"/>
  <c r="CK70" i="16"/>
  <c r="CJ70" i="16"/>
  <c r="CI70" i="16"/>
  <c r="CH70" i="16"/>
  <c r="CG70" i="16"/>
  <c r="CF70" i="16"/>
  <c r="CE70" i="16"/>
  <c r="CD70" i="16"/>
  <c r="CC70" i="16"/>
  <c r="CB70" i="16"/>
  <c r="CA70" i="16"/>
  <c r="BY70" i="16"/>
  <c r="BX70" i="16"/>
  <c r="BW70" i="16"/>
  <c r="BV70" i="16"/>
  <c r="BU70" i="16"/>
  <c r="BT70" i="16"/>
  <c r="BS70" i="16"/>
  <c r="BR70" i="16"/>
  <c r="BQ70" i="16"/>
  <c r="BP70" i="16"/>
  <c r="BO70" i="16"/>
  <c r="BN70" i="16"/>
  <c r="BM70" i="16"/>
  <c r="BL70" i="16"/>
  <c r="BK70" i="16"/>
  <c r="BJ70" i="16"/>
  <c r="BI70" i="16"/>
  <c r="BH70" i="16"/>
  <c r="BG70" i="16"/>
  <c r="BF70" i="16"/>
  <c r="BE70" i="16"/>
  <c r="BD70" i="16"/>
  <c r="BC70" i="16"/>
  <c r="BB70" i="16"/>
  <c r="BA70" i="16"/>
  <c r="AZ70" i="16"/>
  <c r="AY70" i="16"/>
  <c r="AX70" i="16"/>
  <c r="AW70" i="16"/>
  <c r="AV70" i="16"/>
  <c r="AU70" i="16"/>
  <c r="AT70" i="16"/>
  <c r="AS70" i="16"/>
  <c r="AQ70" i="16"/>
  <c r="AP70" i="16"/>
  <c r="AO70" i="16"/>
  <c r="AN70" i="16"/>
  <c r="AM70" i="16"/>
  <c r="AL70" i="16"/>
  <c r="AK70" i="16"/>
  <c r="AJ70" i="16"/>
  <c r="AI70" i="16"/>
  <c r="AH70" i="16"/>
  <c r="AG70" i="16"/>
  <c r="AF70" i="16"/>
  <c r="AE70" i="16"/>
  <c r="AD70" i="16"/>
  <c r="AC70" i="16"/>
  <c r="AB70" i="16"/>
  <c r="AA70" i="16"/>
  <c r="Z70" i="16"/>
  <c r="Y70" i="16"/>
  <c r="X70" i="16"/>
  <c r="W70" i="16"/>
  <c r="V70" i="16"/>
  <c r="U70" i="16"/>
  <c r="T70" i="16"/>
  <c r="S70" i="16"/>
  <c r="R70" i="16"/>
  <c r="Q70" i="16"/>
  <c r="P70" i="16"/>
  <c r="O70" i="16"/>
  <c r="N70" i="16"/>
  <c r="M70" i="16"/>
  <c r="L70" i="16"/>
  <c r="J70" i="16"/>
  <c r="K69" i="16"/>
  <c r="K70" i="16" s="1"/>
  <c r="I69" i="16"/>
  <c r="I70" i="16" s="1"/>
  <c r="H69" i="16"/>
  <c r="G69" i="16"/>
  <c r="G70" i="16" s="1"/>
  <c r="F69" i="16"/>
  <c r="E69" i="16"/>
  <c r="E70" i="16" s="1"/>
  <c r="D69" i="16"/>
  <c r="D70" i="16" s="1"/>
  <c r="BZ68" i="16"/>
  <c r="F68" i="16" s="1"/>
  <c r="K68" i="16"/>
  <c r="I68" i="16"/>
  <c r="H68" i="16"/>
  <c r="H70" i="16" s="1"/>
  <c r="G68" i="16"/>
  <c r="E68" i="16"/>
  <c r="D68" i="16"/>
  <c r="I67" i="16"/>
  <c r="H67" i="16"/>
  <c r="G67" i="16"/>
  <c r="F67" i="16"/>
  <c r="E67" i="16"/>
  <c r="D67" i="16"/>
  <c r="I66" i="16"/>
  <c r="H66" i="16"/>
  <c r="G66" i="16"/>
  <c r="F66" i="16"/>
  <c r="E66" i="16"/>
  <c r="D66" i="16"/>
  <c r="I65" i="16"/>
  <c r="H65" i="16"/>
  <c r="G65" i="16"/>
  <c r="F65" i="16"/>
  <c r="E65" i="16"/>
  <c r="D65" i="16"/>
  <c r="I64" i="16"/>
  <c r="H64" i="16"/>
  <c r="G64" i="16"/>
  <c r="F64" i="16"/>
  <c r="E64" i="16"/>
  <c r="D64" i="16"/>
  <c r="I63" i="16"/>
  <c r="H63" i="16"/>
  <c r="G63" i="16"/>
  <c r="F63" i="16"/>
  <c r="E63" i="16"/>
  <c r="D63" i="16"/>
  <c r="I61" i="16"/>
  <c r="H61" i="16"/>
  <c r="G61" i="16"/>
  <c r="F61" i="16"/>
  <c r="E61" i="16"/>
  <c r="D61" i="16"/>
  <c r="I59" i="16"/>
  <c r="H59" i="16"/>
  <c r="G59" i="16"/>
  <c r="F59" i="16"/>
  <c r="E59" i="16"/>
  <c r="D59" i="16"/>
  <c r="I57" i="16"/>
  <c r="H57" i="16"/>
  <c r="G57" i="16"/>
  <c r="F57" i="16"/>
  <c r="E57" i="16"/>
  <c r="D57" i="16"/>
  <c r="DM56" i="16"/>
  <c r="DL56" i="16"/>
  <c r="DK56" i="16"/>
  <c r="DI56" i="16"/>
  <c r="DH56" i="16"/>
  <c r="DG56" i="16"/>
  <c r="DF56" i="16"/>
  <c r="DE56" i="16"/>
  <c r="DC56" i="16"/>
  <c r="DB56" i="16"/>
  <c r="DA56" i="16"/>
  <c r="CZ56" i="16"/>
  <c r="CY56" i="16"/>
  <c r="CW56" i="16"/>
  <c r="CV56" i="16"/>
  <c r="CU56" i="16"/>
  <c r="CT56" i="16"/>
  <c r="CS56" i="16"/>
  <c r="CQ56" i="16"/>
  <c r="CP56" i="16"/>
  <c r="CO56" i="16"/>
  <c r="CN56" i="16"/>
  <c r="CM56" i="16"/>
  <c r="CK56" i="16"/>
  <c r="CJ56" i="16"/>
  <c r="CI56" i="16"/>
  <c r="CH56" i="16"/>
  <c r="CG56" i="16"/>
  <c r="CE56" i="16"/>
  <c r="CD56" i="16"/>
  <c r="CC56" i="16"/>
  <c r="CB56" i="16"/>
  <c r="CA56" i="16"/>
  <c r="BZ56" i="16"/>
  <c r="BY56" i="16"/>
  <c r="BX56" i="16"/>
  <c r="BW56" i="16"/>
  <c r="BV56" i="16"/>
  <c r="BU56" i="16"/>
  <c r="BS56" i="16"/>
  <c r="BR56" i="16"/>
  <c r="BQ56" i="16"/>
  <c r="BP56" i="16"/>
  <c r="BO56" i="16"/>
  <c r="BN56" i="16"/>
  <c r="BM56" i="16"/>
  <c r="BL56" i="16"/>
  <c r="BK56" i="16"/>
  <c r="BJ56" i="16"/>
  <c r="BI56" i="16"/>
  <c r="BH56" i="16"/>
  <c r="BG56" i="16"/>
  <c r="BF56" i="16"/>
  <c r="BE56" i="16"/>
  <c r="BD56" i="16"/>
  <c r="BC56" i="16"/>
  <c r="BA56" i="16"/>
  <c r="AZ56" i="16"/>
  <c r="AY56" i="16"/>
  <c r="AX56" i="16"/>
  <c r="AW56" i="16"/>
  <c r="AU56" i="16"/>
  <c r="AT56" i="16"/>
  <c r="AS56" i="16"/>
  <c r="AQ56" i="16"/>
  <c r="AO56" i="16"/>
  <c r="AN56" i="16"/>
  <c r="AM56" i="16"/>
  <c r="AL56" i="16"/>
  <c r="AK56" i="16"/>
  <c r="AJ56" i="16"/>
  <c r="AI56" i="16"/>
  <c r="AH56" i="16"/>
  <c r="AG56" i="16"/>
  <c r="AF56" i="16"/>
  <c r="AE56" i="16"/>
  <c r="AC56" i="16"/>
  <c r="AB56" i="16"/>
  <c r="AA56" i="16"/>
  <c r="Z56" i="16"/>
  <c r="Y56" i="16"/>
  <c r="X56" i="16"/>
  <c r="W56" i="16"/>
  <c r="V56" i="16"/>
  <c r="U56" i="16"/>
  <c r="T56" i="16"/>
  <c r="S56" i="16"/>
  <c r="Q56" i="16"/>
  <c r="P56" i="16"/>
  <c r="O56" i="16"/>
  <c r="N56" i="16"/>
  <c r="M56" i="16"/>
  <c r="K56" i="16"/>
  <c r="J56" i="16"/>
  <c r="H56" i="16"/>
  <c r="D56" i="16"/>
  <c r="I55" i="16"/>
  <c r="H55" i="16"/>
  <c r="G55" i="16"/>
  <c r="G56" i="16" s="1"/>
  <c r="F55" i="16"/>
  <c r="F56" i="16" s="1"/>
  <c r="E55" i="16"/>
  <c r="D55" i="16"/>
  <c r="I54" i="16"/>
  <c r="H54" i="16"/>
  <c r="G54" i="16"/>
  <c r="F54" i="16"/>
  <c r="E54" i="16"/>
  <c r="D54" i="16"/>
  <c r="I53" i="16"/>
  <c r="I56" i="16" s="1"/>
  <c r="H53" i="16"/>
  <c r="G53" i="16"/>
  <c r="F53" i="16"/>
  <c r="E53" i="16"/>
  <c r="E56" i="16" s="1"/>
  <c r="D53" i="16"/>
  <c r="I52" i="16"/>
  <c r="H52" i="16"/>
  <c r="G52" i="16"/>
  <c r="F52" i="16"/>
  <c r="E52" i="16"/>
  <c r="D52" i="16"/>
  <c r="I51" i="16"/>
  <c r="H51" i="16"/>
  <c r="G51" i="16"/>
  <c r="F51" i="16"/>
  <c r="E51" i="16"/>
  <c r="D51" i="16"/>
  <c r="I50" i="16"/>
  <c r="H50" i="16"/>
  <c r="G50" i="16"/>
  <c r="F50" i="16"/>
  <c r="E50" i="16"/>
  <c r="D50" i="16"/>
  <c r="AA49" i="16"/>
  <c r="Y49" i="16"/>
  <c r="I49" i="16"/>
  <c r="H49" i="16"/>
  <c r="G49" i="16"/>
  <c r="F49" i="16"/>
  <c r="E49" i="16"/>
  <c r="D49" i="16"/>
  <c r="I48" i="16"/>
  <c r="H48" i="16"/>
  <c r="G48" i="16"/>
  <c r="F48" i="16"/>
  <c r="E48" i="16"/>
  <c r="D48" i="16"/>
  <c r="I47" i="16"/>
  <c r="H47" i="16"/>
  <c r="G47" i="16"/>
  <c r="F47" i="16"/>
  <c r="E47" i="16"/>
  <c r="D47" i="16"/>
  <c r="DM46" i="16"/>
  <c r="DL46" i="16"/>
  <c r="DK46" i="16"/>
  <c r="DJ46" i="16"/>
  <c r="DI46" i="16"/>
  <c r="DH46" i="16"/>
  <c r="DG46" i="16"/>
  <c r="DF46" i="16"/>
  <c r="DE46" i="16"/>
  <c r="DD46" i="16"/>
  <c r="DC46" i="16"/>
  <c r="DB46" i="16"/>
  <c r="DA46" i="16"/>
  <c r="CZ46" i="16"/>
  <c r="CY46" i="16"/>
  <c r="CX46" i="16"/>
  <c r="CW46" i="16"/>
  <c r="CV46" i="16"/>
  <c r="CU46" i="16"/>
  <c r="CS46" i="16"/>
  <c r="CR46" i="16"/>
  <c r="CQ46" i="16"/>
  <c r="CP46" i="16"/>
  <c r="CO46" i="16"/>
  <c r="CN46" i="16"/>
  <c r="CM46" i="16"/>
  <c r="CL46" i="16"/>
  <c r="CK46" i="16"/>
  <c r="CJ46" i="16"/>
  <c r="CI46" i="16"/>
  <c r="CH46" i="16"/>
  <c r="CG46" i="16"/>
  <c r="CF46" i="16"/>
  <c r="CE46" i="16"/>
  <c r="CD46" i="16"/>
  <c r="CC46" i="16"/>
  <c r="CB46" i="16"/>
  <c r="CA46" i="16"/>
  <c r="BZ46" i="16"/>
  <c r="BY46" i="16"/>
  <c r="BX46" i="16"/>
  <c r="BW46" i="16"/>
  <c r="BV46" i="16"/>
  <c r="BU46" i="16"/>
  <c r="BT46" i="16"/>
  <c r="BS46" i="16"/>
  <c r="BR46" i="16"/>
  <c r="BQ46" i="16"/>
  <c r="BP46" i="16"/>
  <c r="BO46" i="16"/>
  <c r="BN46" i="16"/>
  <c r="BM46" i="16"/>
  <c r="BL46" i="16"/>
  <c r="BK46" i="16"/>
  <c r="BJ46" i="16"/>
  <c r="BI46" i="16"/>
  <c r="BH46" i="16"/>
  <c r="BG46" i="16"/>
  <c r="BF46" i="16"/>
  <c r="BE46" i="16"/>
  <c r="BD46" i="16"/>
  <c r="BC46" i="16"/>
  <c r="BB46" i="16"/>
  <c r="BA46" i="16"/>
  <c r="AZ46" i="16"/>
  <c r="AY46" i="16"/>
  <c r="AX46" i="16"/>
  <c r="AW46" i="16"/>
  <c r="AV46" i="16"/>
  <c r="AU46" i="16"/>
  <c r="AT46" i="16"/>
  <c r="AS46" i="16"/>
  <c r="AQ46" i="16"/>
  <c r="AP46" i="16"/>
  <c r="AO46" i="16"/>
  <c r="AN46" i="16"/>
  <c r="AM46" i="16"/>
  <c r="AL46" i="16"/>
  <c r="AK46" i="16"/>
  <c r="AJ46" i="16"/>
  <c r="AI46" i="16"/>
  <c r="AH46" i="16"/>
  <c r="AG46" i="16"/>
  <c r="AF46" i="16"/>
  <c r="AE46" i="16"/>
  <c r="AD46" i="16"/>
  <c r="AC46" i="16"/>
  <c r="AB46" i="16"/>
  <c r="AA46" i="16"/>
  <c r="Z46" i="16"/>
  <c r="Y46" i="16"/>
  <c r="X46" i="16"/>
  <c r="W46" i="16"/>
  <c r="V46" i="16"/>
  <c r="U46" i="16"/>
  <c r="T46" i="16"/>
  <c r="S46" i="16"/>
  <c r="R46" i="16"/>
  <c r="Q46" i="16"/>
  <c r="P46" i="16"/>
  <c r="O46" i="16"/>
  <c r="N46" i="16"/>
  <c r="M46" i="16"/>
  <c r="L46" i="16"/>
  <c r="K46" i="16"/>
  <c r="J46" i="16"/>
  <c r="I46" i="16"/>
  <c r="H46" i="16"/>
  <c r="E46" i="16"/>
  <c r="D46" i="16"/>
  <c r="I45" i="16"/>
  <c r="H45" i="16"/>
  <c r="G45" i="16"/>
  <c r="G46" i="16" s="1"/>
  <c r="F45" i="16"/>
  <c r="F46" i="16" s="1"/>
  <c r="E45" i="16"/>
  <c r="D45" i="16"/>
  <c r="DM44" i="16"/>
  <c r="DL44" i="16"/>
  <c r="DK44" i="16"/>
  <c r="DJ44" i="16"/>
  <c r="DI44" i="16"/>
  <c r="DH44" i="16"/>
  <c r="DG44" i="16"/>
  <c r="DF44" i="16"/>
  <c r="DE44" i="16"/>
  <c r="DD44" i="16"/>
  <c r="DC44" i="16"/>
  <c r="DB44" i="16"/>
  <c r="DA44" i="16"/>
  <c r="CZ44" i="16"/>
  <c r="CY44" i="16"/>
  <c r="CX44" i="16"/>
  <c r="CW44" i="16"/>
  <c r="CV44" i="16"/>
  <c r="CU44" i="16"/>
  <c r="CT44" i="16"/>
  <c r="CS44" i="16"/>
  <c r="CR44" i="16"/>
  <c r="CQ44" i="16"/>
  <c r="CP44" i="16"/>
  <c r="CO44" i="16"/>
  <c r="CN44" i="16"/>
  <c r="CM44" i="16"/>
  <c r="CL44" i="16"/>
  <c r="CK44" i="16"/>
  <c r="CJ44" i="16"/>
  <c r="CI44" i="16"/>
  <c r="CH44" i="16"/>
  <c r="CG44" i="16"/>
  <c r="CF44" i="16"/>
  <c r="CE44" i="16"/>
  <c r="CD44" i="16"/>
  <c r="CC44" i="16"/>
  <c r="CB44" i="16"/>
  <c r="CA44" i="16"/>
  <c r="BZ44" i="16"/>
  <c r="BY44" i="16"/>
  <c r="BX44" i="16"/>
  <c r="BW44" i="16"/>
  <c r="BV44" i="16"/>
  <c r="BU44" i="16"/>
  <c r="BT44" i="16"/>
  <c r="BS44" i="16"/>
  <c r="BR44" i="16"/>
  <c r="BQ44" i="16"/>
  <c r="BP44" i="16"/>
  <c r="BO44" i="16"/>
  <c r="BN44" i="16"/>
  <c r="BM44" i="16"/>
  <c r="BL44" i="16"/>
  <c r="BK44" i="16"/>
  <c r="BJ44" i="16"/>
  <c r="BI44" i="16"/>
  <c r="BH44" i="16"/>
  <c r="BG44" i="16"/>
  <c r="BF44" i="16"/>
  <c r="BE44" i="16"/>
  <c r="BD44" i="16"/>
  <c r="BC44" i="16"/>
  <c r="BB44" i="16"/>
  <c r="BA44" i="16"/>
  <c r="AZ44" i="16"/>
  <c r="AY44" i="16"/>
  <c r="AX44" i="16"/>
  <c r="AW44" i="16"/>
  <c r="AV44" i="16"/>
  <c r="AU44" i="16"/>
  <c r="AT44" i="16"/>
  <c r="AS44" i="16"/>
  <c r="AQ44" i="16"/>
  <c r="AP44" i="16"/>
  <c r="AO44" i="16"/>
  <c r="AN44" i="16"/>
  <c r="AM44" i="16"/>
  <c r="AL44" i="16"/>
  <c r="AK44" i="16"/>
  <c r="AJ44" i="16"/>
  <c r="AI44" i="16"/>
  <c r="AH44" i="16"/>
  <c r="AG44" i="16"/>
  <c r="AF44" i="16"/>
  <c r="AE44" i="16"/>
  <c r="AD44" i="16"/>
  <c r="AC44" i="16"/>
  <c r="AB44" i="16"/>
  <c r="AA44" i="16"/>
  <c r="Z44" i="16"/>
  <c r="Y44" i="16"/>
  <c r="X44" i="16"/>
  <c r="W44" i="16"/>
  <c r="V44" i="16"/>
  <c r="U44" i="16"/>
  <c r="T44" i="16"/>
  <c r="S44" i="16"/>
  <c r="R44" i="16"/>
  <c r="Q44" i="16"/>
  <c r="P44" i="16"/>
  <c r="O44" i="16"/>
  <c r="N44" i="16"/>
  <c r="M44" i="16"/>
  <c r="K44" i="16"/>
  <c r="J44" i="16"/>
  <c r="I43" i="16"/>
  <c r="I44" i="16" s="1"/>
  <c r="H43" i="16"/>
  <c r="H44" i="16" s="1"/>
  <c r="G43" i="16"/>
  <c r="F43" i="16"/>
  <c r="E43" i="16"/>
  <c r="E44" i="16" s="1"/>
  <c r="D43" i="16"/>
  <c r="D44" i="16" s="1"/>
  <c r="I42" i="16"/>
  <c r="H42" i="16"/>
  <c r="G42" i="16"/>
  <c r="G44" i="16" s="1"/>
  <c r="F42" i="16"/>
  <c r="F44" i="16" s="1"/>
  <c r="E42" i="16"/>
  <c r="D42" i="16"/>
  <c r="I40" i="16"/>
  <c r="H40" i="16"/>
  <c r="G40" i="16"/>
  <c r="F40" i="16"/>
  <c r="E40" i="16"/>
  <c r="D40" i="16"/>
  <c r="I38" i="16"/>
  <c r="H38" i="16"/>
  <c r="G38" i="16"/>
  <c r="F38" i="16"/>
  <c r="E38" i="16"/>
  <c r="D38" i="16"/>
  <c r="DM37" i="16"/>
  <c r="DL37" i="16"/>
  <c r="DK37" i="16"/>
  <c r="DJ37" i="16"/>
  <c r="DI37" i="16"/>
  <c r="DH37" i="16"/>
  <c r="DG37" i="16"/>
  <c r="DF37" i="16"/>
  <c r="DE37" i="16"/>
  <c r="DD37" i="16"/>
  <c r="DC37" i="16"/>
  <c r="DB37" i="16"/>
  <c r="DA37" i="16"/>
  <c r="CZ37" i="16"/>
  <c r="CY37" i="16"/>
  <c r="CX37" i="16"/>
  <c r="CW37" i="16"/>
  <c r="CV37" i="16"/>
  <c r="CU37" i="16"/>
  <c r="CT37" i="16"/>
  <c r="CS37" i="16"/>
  <c r="CR37" i="16"/>
  <c r="CQ37" i="16"/>
  <c r="CP37" i="16"/>
  <c r="CO37" i="16"/>
  <c r="CN37" i="16"/>
  <c r="CM37" i="16"/>
  <c r="CL37" i="16"/>
  <c r="CK37" i="16"/>
  <c r="CJ37" i="16"/>
  <c r="CI37" i="16"/>
  <c r="CH37" i="16"/>
  <c r="CG37" i="16"/>
  <c r="CF37" i="16"/>
  <c r="CE37" i="16"/>
  <c r="CD37" i="16"/>
  <c r="CC37" i="16"/>
  <c r="CB37" i="16"/>
  <c r="CA37" i="16"/>
  <c r="BZ37" i="16"/>
  <c r="BY37" i="16"/>
  <c r="BX37" i="16"/>
  <c r="BW37" i="16"/>
  <c r="BV37" i="16"/>
  <c r="BU37" i="16"/>
  <c r="BT37" i="16"/>
  <c r="BS37" i="16"/>
  <c r="BR37" i="16"/>
  <c r="BQ37" i="16"/>
  <c r="BP37" i="16"/>
  <c r="BO37" i="16"/>
  <c r="BN37" i="16"/>
  <c r="BM37" i="16"/>
  <c r="BL37" i="16"/>
  <c r="BK37" i="16"/>
  <c r="BJ37" i="16"/>
  <c r="BI37" i="16"/>
  <c r="BH37" i="16"/>
  <c r="BG37" i="16"/>
  <c r="BF37" i="16"/>
  <c r="BE37" i="16"/>
  <c r="BD37" i="16"/>
  <c r="BC37" i="16"/>
  <c r="BB37" i="16"/>
  <c r="BA37" i="16"/>
  <c r="AZ37" i="16"/>
  <c r="AY37" i="16"/>
  <c r="AX37" i="16"/>
  <c r="AW37" i="16"/>
  <c r="AV37" i="16"/>
  <c r="AU37" i="16"/>
  <c r="AT37" i="16"/>
  <c r="AS37" i="16"/>
  <c r="AQ37" i="16"/>
  <c r="AP37" i="16"/>
  <c r="AO37" i="16"/>
  <c r="AN37" i="16"/>
  <c r="AM37" i="16"/>
  <c r="AL37" i="16"/>
  <c r="AK37" i="16"/>
  <c r="AJ37" i="16"/>
  <c r="AI37" i="16"/>
  <c r="AH37" i="16"/>
  <c r="AG37" i="16"/>
  <c r="AF37" i="16"/>
  <c r="AE37" i="16"/>
  <c r="AD37" i="16"/>
  <c r="AC37" i="16"/>
  <c r="AB37" i="16"/>
  <c r="Z37" i="16"/>
  <c r="X37" i="16"/>
  <c r="V37" i="16"/>
  <c r="U37" i="16"/>
  <c r="T37" i="16"/>
  <c r="S37" i="16"/>
  <c r="R37" i="16"/>
  <c r="Q37" i="16"/>
  <c r="P37" i="16"/>
  <c r="O37" i="16"/>
  <c r="N37" i="16"/>
  <c r="M37" i="16"/>
  <c r="L37" i="16"/>
  <c r="K37" i="16"/>
  <c r="J37" i="16"/>
  <c r="H37" i="16"/>
  <c r="D37" i="16"/>
  <c r="I36" i="16"/>
  <c r="H36" i="16"/>
  <c r="G36" i="16"/>
  <c r="F36" i="16"/>
  <c r="F37" i="16" s="1"/>
  <c r="E36" i="16"/>
  <c r="D36" i="16"/>
  <c r="DM35" i="16"/>
  <c r="DL35" i="16"/>
  <c r="DK35" i="16"/>
  <c r="DJ35" i="16"/>
  <c r="DI35" i="16"/>
  <c r="DH35" i="16"/>
  <c r="DG35" i="16"/>
  <c r="DF35" i="16"/>
  <c r="DE35" i="16"/>
  <c r="DD35" i="16"/>
  <c r="DC35" i="16"/>
  <c r="DB35" i="16"/>
  <c r="DA35" i="16"/>
  <c r="CZ35" i="16"/>
  <c r="CY35" i="16"/>
  <c r="CX35" i="16"/>
  <c r="CW35" i="16"/>
  <c r="CV35" i="16"/>
  <c r="CU35" i="16"/>
  <c r="CT35" i="16"/>
  <c r="CS35" i="16"/>
  <c r="CR35" i="16"/>
  <c r="CQ35" i="16"/>
  <c r="CP35" i="16"/>
  <c r="CO35" i="16"/>
  <c r="CN35" i="16"/>
  <c r="CM35" i="16"/>
  <c r="CL35" i="16"/>
  <c r="CK35" i="16"/>
  <c r="CJ35" i="16"/>
  <c r="CI35" i="16"/>
  <c r="CH35" i="16"/>
  <c r="CG35" i="16"/>
  <c r="CF35" i="16"/>
  <c r="CE35" i="16"/>
  <c r="CD35" i="16"/>
  <c r="CC35" i="16"/>
  <c r="CB35" i="16"/>
  <c r="CA35" i="16"/>
  <c r="BZ35" i="16"/>
  <c r="BY35" i="16"/>
  <c r="BX35" i="16"/>
  <c r="BW35" i="16"/>
  <c r="BV35" i="16"/>
  <c r="BU35" i="16"/>
  <c r="BT35" i="16"/>
  <c r="BS35" i="16"/>
  <c r="BR35" i="16"/>
  <c r="BQ35" i="16"/>
  <c r="BP35" i="16"/>
  <c r="BO35" i="16"/>
  <c r="BN35" i="16"/>
  <c r="BM35" i="16"/>
  <c r="BL35" i="16"/>
  <c r="BK35" i="16"/>
  <c r="BJ35" i="16"/>
  <c r="BI35" i="16"/>
  <c r="BH35" i="16"/>
  <c r="BG35" i="16"/>
  <c r="BF35" i="16"/>
  <c r="BE35" i="16"/>
  <c r="BD35" i="16"/>
  <c r="BC35" i="16"/>
  <c r="BB35" i="16"/>
  <c r="BA35" i="16"/>
  <c r="AZ35" i="16"/>
  <c r="AY35" i="16"/>
  <c r="AX35" i="16"/>
  <c r="AW35" i="16"/>
  <c r="AV35" i="16"/>
  <c r="AU35" i="16"/>
  <c r="AT35" i="16"/>
  <c r="AS35" i="16"/>
  <c r="AQ35" i="16"/>
  <c r="AP35" i="16"/>
  <c r="AO35" i="16"/>
  <c r="AN35" i="16"/>
  <c r="AM35" i="16"/>
  <c r="AL35" i="16"/>
  <c r="AK35" i="16"/>
  <c r="AJ35" i="16"/>
  <c r="AI35" i="16"/>
  <c r="AH35" i="16"/>
  <c r="AG35" i="16"/>
  <c r="AF35" i="16"/>
  <c r="AE35" i="16"/>
  <c r="AD35" i="16"/>
  <c r="AC35" i="16"/>
  <c r="AB35" i="16"/>
  <c r="Z35" i="16"/>
  <c r="X35" i="16"/>
  <c r="V35" i="16"/>
  <c r="U35" i="16"/>
  <c r="T35" i="16"/>
  <c r="S35" i="16"/>
  <c r="R35" i="16"/>
  <c r="Q35" i="16"/>
  <c r="P35" i="16"/>
  <c r="O35" i="16"/>
  <c r="N35" i="16"/>
  <c r="M35" i="16"/>
  <c r="L35" i="16"/>
  <c r="K35" i="16"/>
  <c r="J35" i="16"/>
  <c r="I34" i="16"/>
  <c r="H34" i="16"/>
  <c r="H35" i="16" s="1"/>
  <c r="G34" i="16"/>
  <c r="F34" i="16"/>
  <c r="E34" i="16"/>
  <c r="D34" i="16"/>
  <c r="D35" i="16" s="1"/>
  <c r="W33" i="16"/>
  <c r="Y33" i="16" s="1"/>
  <c r="H33" i="16"/>
  <c r="F33" i="16"/>
  <c r="F35" i="16" s="1"/>
  <c r="D33" i="16"/>
  <c r="BP32" i="16"/>
  <c r="I31" i="16"/>
  <c r="H31" i="16"/>
  <c r="G31" i="16"/>
  <c r="F31" i="16"/>
  <c r="E31" i="16"/>
  <c r="D31" i="16"/>
  <c r="DM30" i="16"/>
  <c r="DL30" i="16"/>
  <c r="DK30" i="16"/>
  <c r="DJ30" i="16"/>
  <c r="DI30" i="16"/>
  <c r="DH30" i="16"/>
  <c r="DG30" i="16"/>
  <c r="DF30" i="16"/>
  <c r="DE30" i="16"/>
  <c r="DC30" i="16"/>
  <c r="DB30" i="16"/>
  <c r="DA30" i="16"/>
  <c r="CZ30" i="16"/>
  <c r="CY30" i="16"/>
  <c r="CX30" i="16"/>
  <c r="CW30" i="16"/>
  <c r="CV30" i="16"/>
  <c r="CU30" i="16"/>
  <c r="CT30" i="16"/>
  <c r="CS30" i="16"/>
  <c r="CR30" i="16"/>
  <c r="CQ30" i="16"/>
  <c r="CP30" i="16"/>
  <c r="CO30" i="16"/>
  <c r="CN30" i="16"/>
  <c r="CM30" i="16"/>
  <c r="CL30" i="16"/>
  <c r="CK30" i="16"/>
  <c r="CJ30" i="16"/>
  <c r="CI30" i="16"/>
  <c r="CH30" i="16"/>
  <c r="CG30" i="16"/>
  <c r="CF30" i="16"/>
  <c r="CE30" i="16"/>
  <c r="CD30" i="16"/>
  <c r="CC30" i="16"/>
  <c r="CB30" i="16"/>
  <c r="CA30" i="16"/>
  <c r="BZ30" i="16"/>
  <c r="BY30" i="16"/>
  <c r="BX30" i="16"/>
  <c r="BW30" i="16"/>
  <c r="BV30" i="16"/>
  <c r="BU30" i="16"/>
  <c r="BT30" i="16"/>
  <c r="BS30" i="16"/>
  <c r="BR30" i="16"/>
  <c r="BQ30" i="16"/>
  <c r="BP30" i="16"/>
  <c r="BO30" i="16"/>
  <c r="BN30" i="16"/>
  <c r="BM30" i="16"/>
  <c r="BL30" i="16"/>
  <c r="BK30" i="16"/>
  <c r="BJ30" i="16"/>
  <c r="BI30" i="16"/>
  <c r="BH30" i="16"/>
  <c r="BG30" i="16"/>
  <c r="BF30" i="16"/>
  <c r="BE30" i="16"/>
  <c r="BD30" i="16"/>
  <c r="BC30" i="16"/>
  <c r="BB30" i="16"/>
  <c r="BA30" i="16"/>
  <c r="AZ30" i="16"/>
  <c r="AY30" i="16"/>
  <c r="AX30" i="16"/>
  <c r="AW30" i="16"/>
  <c r="AV30" i="16"/>
  <c r="AU30" i="16"/>
  <c r="AT30" i="16"/>
  <c r="AS30" i="16"/>
  <c r="AQ30" i="16"/>
  <c r="AP30" i="16"/>
  <c r="AO30" i="16"/>
  <c r="AN30" i="16"/>
  <c r="AM30" i="16"/>
  <c r="AL30" i="16"/>
  <c r="AK30" i="16"/>
  <c r="AJ30" i="16"/>
  <c r="AI30" i="16"/>
  <c r="AH30" i="16"/>
  <c r="AG30" i="16"/>
  <c r="AF30" i="16"/>
  <c r="AE30" i="16"/>
  <c r="AD30" i="16"/>
  <c r="AC30" i="16"/>
  <c r="AB30" i="16"/>
  <c r="AA30" i="16"/>
  <c r="Z30" i="16"/>
  <c r="Y30" i="16"/>
  <c r="X30" i="16"/>
  <c r="W30" i="16"/>
  <c r="V30" i="16"/>
  <c r="U30" i="16"/>
  <c r="S30" i="16"/>
  <c r="R30" i="16"/>
  <c r="Q30" i="16"/>
  <c r="P30" i="16"/>
  <c r="O30" i="16"/>
  <c r="N30" i="16"/>
  <c r="M30" i="16"/>
  <c r="L30" i="16"/>
  <c r="K30" i="16"/>
  <c r="J30" i="16"/>
  <c r="H30" i="16"/>
  <c r="D30" i="16"/>
  <c r="I29" i="16"/>
  <c r="I30" i="16" s="1"/>
  <c r="H29" i="16"/>
  <c r="G29" i="16"/>
  <c r="F29" i="16"/>
  <c r="F30" i="16" s="1"/>
  <c r="E29" i="16"/>
  <c r="E30" i="16" s="1"/>
  <c r="D29" i="16"/>
  <c r="DM28" i="16"/>
  <c r="DL28" i="16"/>
  <c r="DK28" i="16"/>
  <c r="DJ28" i="16"/>
  <c r="DI28" i="16"/>
  <c r="DH28" i="16"/>
  <c r="DG28" i="16"/>
  <c r="DF28" i="16"/>
  <c r="DE28" i="16"/>
  <c r="DD28" i="16"/>
  <c r="DC28" i="16"/>
  <c r="DB28" i="16"/>
  <c r="DA28" i="16"/>
  <c r="CZ28" i="16"/>
  <c r="CY28" i="16"/>
  <c r="CX28" i="16"/>
  <c r="CW28" i="16"/>
  <c r="CV28" i="16"/>
  <c r="CU28" i="16"/>
  <c r="CT28" i="16"/>
  <c r="CS28" i="16"/>
  <c r="CQ28" i="16"/>
  <c r="CP28" i="16"/>
  <c r="CO28" i="16"/>
  <c r="CN28" i="16"/>
  <c r="CM28" i="16"/>
  <c r="CL28" i="16"/>
  <c r="CK28" i="16"/>
  <c r="CJ28" i="16"/>
  <c r="CI28" i="16"/>
  <c r="CH28" i="16"/>
  <c r="CG28" i="16"/>
  <c r="CF28" i="16"/>
  <c r="CE28" i="16"/>
  <c r="CD28" i="16"/>
  <c r="CC28" i="16"/>
  <c r="CB28" i="16"/>
  <c r="CA28" i="16"/>
  <c r="BZ28" i="16"/>
  <c r="BY28" i="16"/>
  <c r="BX28" i="16"/>
  <c r="BW28" i="16"/>
  <c r="BV28" i="16"/>
  <c r="BU28" i="16"/>
  <c r="BT28" i="16"/>
  <c r="BS28" i="16"/>
  <c r="BR28" i="16"/>
  <c r="BQ28" i="16"/>
  <c r="BP28" i="16"/>
  <c r="BO28" i="16"/>
  <c r="BN28" i="16"/>
  <c r="BM28" i="16"/>
  <c r="BL28" i="16"/>
  <c r="BK28" i="16"/>
  <c r="BJ28" i="16"/>
  <c r="BI28" i="16"/>
  <c r="BH28" i="16"/>
  <c r="BG28" i="16"/>
  <c r="BF28" i="16"/>
  <c r="BE28" i="16"/>
  <c r="BD28" i="16"/>
  <c r="BC28" i="16"/>
  <c r="BB28" i="16"/>
  <c r="BA28" i="16"/>
  <c r="AZ28" i="16"/>
  <c r="AY28" i="16"/>
  <c r="AX28" i="16"/>
  <c r="AW28" i="16"/>
  <c r="AV28" i="16"/>
  <c r="AU28" i="16"/>
  <c r="AT28" i="16"/>
  <c r="AS28" i="16"/>
  <c r="AQ28" i="16"/>
  <c r="AP28" i="16"/>
  <c r="AO28" i="16"/>
  <c r="AN28" i="16"/>
  <c r="AM28" i="16"/>
  <c r="AL28" i="16"/>
  <c r="AK28" i="16"/>
  <c r="AJ28" i="16"/>
  <c r="AI28" i="16"/>
  <c r="AH28" i="16"/>
  <c r="AG28" i="16"/>
  <c r="AF28" i="16"/>
  <c r="AE28" i="16"/>
  <c r="AD28" i="16"/>
  <c r="AC28" i="16"/>
  <c r="AB28" i="16"/>
  <c r="AA28" i="16"/>
  <c r="Z28" i="16"/>
  <c r="Y28" i="16"/>
  <c r="X28" i="16"/>
  <c r="W28" i="16"/>
  <c r="V28" i="16"/>
  <c r="U28" i="16"/>
  <c r="T28" i="16"/>
  <c r="S28" i="16"/>
  <c r="R28" i="16"/>
  <c r="Q28" i="16"/>
  <c r="P28" i="16"/>
  <c r="O28" i="16"/>
  <c r="N28" i="16"/>
  <c r="M28" i="16"/>
  <c r="L28" i="16"/>
  <c r="K28" i="16"/>
  <c r="J28" i="16"/>
  <c r="F28" i="16"/>
  <c r="I27" i="16"/>
  <c r="H27" i="16"/>
  <c r="H28" i="16" s="1"/>
  <c r="G27" i="16"/>
  <c r="G28" i="16" s="1"/>
  <c r="F27" i="16"/>
  <c r="E27" i="16"/>
  <c r="D27" i="16"/>
  <c r="D28" i="16" s="1"/>
  <c r="DM26" i="16"/>
  <c r="DL26" i="16"/>
  <c r="DK26" i="16"/>
  <c r="DJ26" i="16"/>
  <c r="DI26" i="16"/>
  <c r="DH26" i="16"/>
  <c r="DG26" i="16"/>
  <c r="DF26" i="16"/>
  <c r="DE26" i="16"/>
  <c r="DD26" i="16"/>
  <c r="DC26" i="16"/>
  <c r="DB26" i="16"/>
  <c r="DA26" i="16"/>
  <c r="CZ26" i="16"/>
  <c r="CY26" i="16"/>
  <c r="CX26" i="16"/>
  <c r="CW26" i="16"/>
  <c r="CV26" i="16"/>
  <c r="CU26" i="16"/>
  <c r="CT26" i="16"/>
  <c r="CS26" i="16"/>
  <c r="CR26" i="16"/>
  <c r="CQ26" i="16"/>
  <c r="CP26" i="16"/>
  <c r="CO26" i="16"/>
  <c r="CN26" i="16"/>
  <c r="CM26" i="16"/>
  <c r="CL26" i="16"/>
  <c r="CK26" i="16"/>
  <c r="CJ26" i="16"/>
  <c r="CI26" i="16"/>
  <c r="CH26" i="16"/>
  <c r="CG26" i="16"/>
  <c r="CF26" i="16"/>
  <c r="CE26" i="16"/>
  <c r="CD26" i="16"/>
  <c r="CC26" i="16"/>
  <c r="CB26" i="16"/>
  <c r="CA26" i="16"/>
  <c r="BZ26" i="16"/>
  <c r="BY26" i="16"/>
  <c r="BX26" i="16"/>
  <c r="BW26" i="16"/>
  <c r="BV26" i="16"/>
  <c r="BU26" i="16"/>
  <c r="BT26" i="16"/>
  <c r="BS26" i="16"/>
  <c r="BR26" i="16"/>
  <c r="BQ26" i="16"/>
  <c r="BP26" i="16"/>
  <c r="BO26" i="16"/>
  <c r="BN26" i="16"/>
  <c r="BM26" i="16"/>
  <c r="BL26" i="16"/>
  <c r="BK26" i="16"/>
  <c r="BJ26" i="16"/>
  <c r="BI26" i="16"/>
  <c r="BH26" i="16"/>
  <c r="BG26" i="16"/>
  <c r="BF26" i="16"/>
  <c r="BE26" i="16"/>
  <c r="BD26" i="16"/>
  <c r="BC26" i="16"/>
  <c r="BB26" i="16"/>
  <c r="BA26" i="16"/>
  <c r="AZ26" i="16"/>
  <c r="AY26" i="16"/>
  <c r="AX26" i="16"/>
  <c r="AW26" i="16"/>
  <c r="AV26" i="16"/>
  <c r="AU26" i="16"/>
  <c r="AT26" i="16"/>
  <c r="AS26" i="16"/>
  <c r="AQ26" i="16"/>
  <c r="AP26" i="16"/>
  <c r="AO26" i="16"/>
  <c r="AN26" i="16"/>
  <c r="AM26" i="16"/>
  <c r="AL26" i="16"/>
  <c r="AK26" i="16"/>
  <c r="AJ26" i="16"/>
  <c r="AI26" i="16"/>
  <c r="AH26" i="16"/>
  <c r="AG26" i="16"/>
  <c r="AF26" i="16"/>
  <c r="AE26" i="16"/>
  <c r="AD26" i="16"/>
  <c r="AC26" i="16"/>
  <c r="AB26" i="16"/>
  <c r="AA26" i="16"/>
  <c r="Z26" i="16"/>
  <c r="Y26" i="16"/>
  <c r="X26" i="16"/>
  <c r="W26" i="16"/>
  <c r="V26" i="16"/>
  <c r="U26" i="16"/>
  <c r="T26" i="16"/>
  <c r="S26" i="16"/>
  <c r="R26" i="16"/>
  <c r="Q26" i="16"/>
  <c r="P26" i="16"/>
  <c r="O26" i="16"/>
  <c r="N26" i="16"/>
  <c r="M26" i="16"/>
  <c r="L26" i="16"/>
  <c r="K26" i="16"/>
  <c r="J26" i="16"/>
  <c r="I25" i="16"/>
  <c r="H25" i="16"/>
  <c r="G25" i="16"/>
  <c r="G26" i="16" s="1"/>
  <c r="F25" i="16"/>
  <c r="F26" i="16" s="1"/>
  <c r="E25" i="16"/>
  <c r="D25" i="16"/>
  <c r="I24" i="16"/>
  <c r="I26" i="16" s="1"/>
  <c r="H24" i="16"/>
  <c r="H26" i="16" s="1"/>
  <c r="G24" i="16"/>
  <c r="F24" i="16"/>
  <c r="E24" i="16"/>
  <c r="E26" i="16" s="1"/>
  <c r="D24" i="16"/>
  <c r="D26" i="16" s="1"/>
  <c r="I23" i="16"/>
  <c r="H23" i="16"/>
  <c r="G23" i="16"/>
  <c r="G30" i="16" s="1"/>
  <c r="F23" i="16"/>
  <c r="E23" i="16"/>
  <c r="D23" i="16"/>
  <c r="I22" i="16"/>
  <c r="H22" i="16"/>
  <c r="G22" i="16"/>
  <c r="F22" i="16"/>
  <c r="E22" i="16"/>
  <c r="D22" i="16"/>
  <c r="I21" i="16"/>
  <c r="H21" i="16"/>
  <c r="G21" i="16"/>
  <c r="F21" i="16"/>
  <c r="E21" i="16"/>
  <c r="D21" i="16"/>
  <c r="I20" i="16"/>
  <c r="H20" i="16"/>
  <c r="G20" i="16"/>
  <c r="F20" i="16"/>
  <c r="E20" i="16"/>
  <c r="D20" i="16"/>
  <c r="I19" i="16"/>
  <c r="H19" i="16"/>
  <c r="G19" i="16"/>
  <c r="F19" i="16"/>
  <c r="E19" i="16"/>
  <c r="D19" i="16"/>
  <c r="I18" i="16"/>
  <c r="H18" i="16"/>
  <c r="G18" i="16"/>
  <c r="F18" i="16"/>
  <c r="E18" i="16"/>
  <c r="D18" i="16"/>
  <c r="I17" i="16"/>
  <c r="H17" i="16"/>
  <c r="G17" i="16"/>
  <c r="F17" i="16"/>
  <c r="E17" i="16"/>
  <c r="D17" i="16"/>
  <c r="I16" i="16"/>
  <c r="H16" i="16"/>
  <c r="G16" i="16"/>
  <c r="F16" i="16"/>
  <c r="E16" i="16"/>
  <c r="D16" i="16"/>
  <c r="I15" i="16"/>
  <c r="H15" i="16"/>
  <c r="G15" i="16"/>
  <c r="F15" i="16"/>
  <c r="E15" i="16"/>
  <c r="D15" i="16"/>
  <c r="I14" i="16"/>
  <c r="H14" i="16"/>
  <c r="G14" i="16"/>
  <c r="F14" i="16"/>
  <c r="E14" i="16"/>
  <c r="D14" i="16"/>
  <c r="I13" i="16"/>
  <c r="H13" i="16"/>
  <c r="G13" i="16"/>
  <c r="F13" i="16"/>
  <c r="E13" i="16"/>
  <c r="D13" i="16"/>
  <c r="CB12" i="16"/>
  <c r="H12" i="16" s="1"/>
  <c r="I12" i="16"/>
  <c r="G12" i="16"/>
  <c r="F12" i="16"/>
  <c r="E12" i="16"/>
  <c r="D12" i="16"/>
  <c r="DM11" i="16"/>
  <c r="DL11" i="16"/>
  <c r="DK11" i="16"/>
  <c r="DJ11" i="16"/>
  <c r="DI11" i="16"/>
  <c r="DH11" i="16"/>
  <c r="DG11" i="16"/>
  <c r="DF11" i="16"/>
  <c r="DE11" i="16"/>
  <c r="DD11" i="16"/>
  <c r="DC11" i="16"/>
  <c r="DB11" i="16"/>
  <c r="DA11" i="16"/>
  <c r="CZ11" i="16"/>
  <c r="CY11" i="16"/>
  <c r="CX11" i="16"/>
  <c r="CW11" i="16"/>
  <c r="CU11" i="16"/>
  <c r="CT11" i="16"/>
  <c r="CS11" i="16"/>
  <c r="CR11" i="16"/>
  <c r="CQ11" i="16"/>
  <c r="CP11" i="16"/>
  <c r="CO11" i="16"/>
  <c r="CN11" i="16"/>
  <c r="CM11" i="16"/>
  <c r="CL11" i="16"/>
  <c r="CK11" i="16"/>
  <c r="CJ11" i="16"/>
  <c r="CI11" i="16"/>
  <c r="CH11" i="16"/>
  <c r="CG11" i="16"/>
  <c r="CF11" i="16"/>
  <c r="CE11" i="16"/>
  <c r="CD11" i="16"/>
  <c r="CC11" i="16"/>
  <c r="CB11" i="16"/>
  <c r="CA11" i="16"/>
  <c r="BZ11" i="16"/>
  <c r="BY11" i="16"/>
  <c r="BX11" i="16"/>
  <c r="BW11" i="16"/>
  <c r="BV11" i="16"/>
  <c r="BU11" i="16"/>
  <c r="BT11" i="16"/>
  <c r="BS11" i="16"/>
  <c r="BR11" i="16"/>
  <c r="BP11" i="16"/>
  <c r="BN11" i="16"/>
  <c r="BK11" i="16"/>
  <c r="BJ11" i="16"/>
  <c r="BI11" i="16"/>
  <c r="BH11" i="16"/>
  <c r="BG11" i="16"/>
  <c r="BF11" i="16"/>
  <c r="BE11" i="16"/>
  <c r="BD11" i="16"/>
  <c r="BC11" i="16"/>
  <c r="BB11" i="16"/>
  <c r="BA11" i="16"/>
  <c r="AZ11" i="16"/>
  <c r="AY11" i="16"/>
  <c r="AX11" i="16"/>
  <c r="AW11" i="16"/>
  <c r="AV11" i="16"/>
  <c r="AU11" i="16"/>
  <c r="AT11" i="16"/>
  <c r="AS11" i="16"/>
  <c r="AQ11" i="16"/>
  <c r="AP11" i="16"/>
  <c r="AO11" i="16"/>
  <c r="AN11" i="16"/>
  <c r="AM11" i="16"/>
  <c r="AL11" i="16"/>
  <c r="AK11" i="16"/>
  <c r="AJ11" i="16"/>
  <c r="AI11" i="16"/>
  <c r="AH11" i="16"/>
  <c r="AG11" i="16"/>
  <c r="AF11" i="16"/>
  <c r="AE11" i="16"/>
  <c r="AD11" i="16"/>
  <c r="AC11" i="16"/>
  <c r="AB11" i="16"/>
  <c r="AA11" i="16"/>
  <c r="Z11" i="16"/>
  <c r="Y11" i="16"/>
  <c r="X11" i="16"/>
  <c r="W11" i="16"/>
  <c r="V11" i="16"/>
  <c r="U11" i="16"/>
  <c r="T11" i="16"/>
  <c r="S11" i="16"/>
  <c r="R11" i="16"/>
  <c r="Q11" i="16"/>
  <c r="P11" i="16"/>
  <c r="O11" i="16"/>
  <c r="N11" i="16"/>
  <c r="M11" i="16"/>
  <c r="L11" i="16"/>
  <c r="K11" i="16"/>
  <c r="J11" i="16"/>
  <c r="I10" i="16"/>
  <c r="H10" i="16"/>
  <c r="G10" i="16"/>
  <c r="F10" i="16"/>
  <c r="E10" i="16"/>
  <c r="D10" i="16"/>
  <c r="I9" i="16"/>
  <c r="I11" i="16" s="1"/>
  <c r="H9" i="16"/>
  <c r="H11" i="16" s="1"/>
  <c r="G9" i="16"/>
  <c r="G11" i="16" s="1"/>
  <c r="F9" i="16"/>
  <c r="F11" i="16" s="1"/>
  <c r="E9" i="16"/>
  <c r="E11" i="16" s="1"/>
  <c r="D9" i="16"/>
  <c r="D11" i="16" s="1"/>
  <c r="I8" i="16"/>
  <c r="H8" i="16"/>
  <c r="G8" i="16"/>
  <c r="F8" i="16"/>
  <c r="E8" i="16"/>
  <c r="D8" i="16"/>
  <c r="DM7" i="16"/>
  <c r="DL7" i="16"/>
  <c r="DK7" i="16"/>
  <c r="DJ7" i="16"/>
  <c r="DI7" i="16"/>
  <c r="DH7" i="16"/>
  <c r="DG7" i="16"/>
  <c r="DF7" i="16"/>
  <c r="DE7" i="16"/>
  <c r="DD7" i="16"/>
  <c r="DC7" i="16"/>
  <c r="DB7" i="16"/>
  <c r="DA7" i="16"/>
  <c r="CZ7" i="16"/>
  <c r="CY7" i="16"/>
  <c r="CX7" i="16"/>
  <c r="CW7" i="16"/>
  <c r="CV7" i="16"/>
  <c r="CU7" i="16"/>
  <c r="CT7" i="16"/>
  <c r="CS7" i="16"/>
  <c r="CR7" i="16"/>
  <c r="CQ7" i="16"/>
  <c r="CP7" i="16"/>
  <c r="CO7" i="16"/>
  <c r="CN7" i="16"/>
  <c r="CM7" i="16"/>
  <c r="CL7" i="16"/>
  <c r="CK7" i="16"/>
  <c r="CJ7" i="16"/>
  <c r="CI7" i="16"/>
  <c r="CH7" i="16"/>
  <c r="CG7" i="16"/>
  <c r="CF7" i="16"/>
  <c r="CE7" i="16"/>
  <c r="CD7" i="16"/>
  <c r="CC7" i="16"/>
  <c r="CA7" i="16"/>
  <c r="BZ7" i="16"/>
  <c r="BY7" i="16"/>
  <c r="BX7" i="16"/>
  <c r="BW7" i="16"/>
  <c r="BV7" i="16"/>
  <c r="BU7" i="16"/>
  <c r="BT7" i="16"/>
  <c r="BS7" i="16"/>
  <c r="BR7" i="16"/>
  <c r="BP7" i="16"/>
  <c r="BN7" i="16"/>
  <c r="BK7" i="16"/>
  <c r="BJ7" i="16"/>
  <c r="BI7" i="16"/>
  <c r="BH7" i="16"/>
  <c r="BG7" i="16"/>
  <c r="BF7" i="16"/>
  <c r="BE7" i="16"/>
  <c r="BD7" i="16"/>
  <c r="BC7" i="16"/>
  <c r="BB7" i="16"/>
  <c r="BA7" i="16"/>
  <c r="AZ7" i="16"/>
  <c r="AY7" i="16"/>
  <c r="AX7" i="16"/>
  <c r="AW7" i="16"/>
  <c r="AV7" i="16"/>
  <c r="AU7" i="16"/>
  <c r="AT7" i="16"/>
  <c r="AS7" i="16"/>
  <c r="AQ7" i="16"/>
  <c r="AO7" i="16"/>
  <c r="AN7" i="16"/>
  <c r="AM7" i="16"/>
  <c r="AL7" i="16"/>
  <c r="AK7" i="16"/>
  <c r="AJ7" i="16"/>
  <c r="AI7" i="16"/>
  <c r="AH7" i="16"/>
  <c r="AG7" i="16"/>
  <c r="AE7" i="16"/>
  <c r="AC7" i="16"/>
  <c r="AB7" i="16"/>
  <c r="AA7" i="16"/>
  <c r="Z7" i="16"/>
  <c r="Y7" i="16"/>
  <c r="X7" i="16"/>
  <c r="W7" i="16"/>
  <c r="V7" i="16"/>
  <c r="U7" i="16"/>
  <c r="T7" i="16"/>
  <c r="S7" i="16"/>
  <c r="R7" i="16"/>
  <c r="Q7" i="16"/>
  <c r="P7" i="16"/>
  <c r="O7" i="16"/>
  <c r="N7" i="16"/>
  <c r="M7" i="16"/>
  <c r="L7" i="16"/>
  <c r="K7" i="16"/>
  <c r="J7" i="16"/>
  <c r="D7" i="16"/>
  <c r="CB6" i="16"/>
  <c r="AF6" i="16"/>
  <c r="I6" i="16"/>
  <c r="H6" i="16"/>
  <c r="G6" i="16"/>
  <c r="F6" i="16"/>
  <c r="E6" i="16"/>
  <c r="D6" i="16"/>
  <c r="CB5" i="16"/>
  <c r="H5" i="16" s="1"/>
  <c r="I5" i="16"/>
  <c r="I7" i="16" s="1"/>
  <c r="G5" i="16"/>
  <c r="G7" i="16" s="1"/>
  <c r="F5" i="16"/>
  <c r="E5" i="16"/>
  <c r="E7" i="16" s="1"/>
  <c r="D5" i="16"/>
  <c r="AP4" i="16"/>
  <c r="AP7" i="16" s="1"/>
  <c r="AF4" i="16"/>
  <c r="H4" i="16" s="1"/>
  <c r="I4" i="16"/>
  <c r="G4" i="16"/>
  <c r="E4" i="16"/>
  <c r="D4" i="16"/>
  <c r="H7" i="16" l="1"/>
  <c r="Y37" i="16"/>
  <c r="G33" i="16"/>
  <c r="Y35" i="16"/>
  <c r="AA33" i="16"/>
  <c r="F70" i="16"/>
  <c r="H73" i="16"/>
  <c r="CB7" i="16"/>
  <c r="F4" i="16"/>
  <c r="F7" i="16" s="1"/>
  <c r="AF7" i="16"/>
  <c r="E28" i="16"/>
  <c r="I28" i="16"/>
  <c r="E33" i="16"/>
  <c r="E37" i="16" s="1"/>
  <c r="W37" i="16"/>
  <c r="BZ70" i="16"/>
  <c r="W35" i="16"/>
  <c r="BP78" i="13"/>
  <c r="BP73" i="13"/>
  <c r="BP70" i="13"/>
  <c r="BP56" i="13"/>
  <c r="BP46" i="13"/>
  <c r="BP44" i="13"/>
  <c r="BP37" i="13"/>
  <c r="BP35" i="13"/>
  <c r="BP32" i="13"/>
  <c r="BP30" i="13"/>
  <c r="BP28" i="13"/>
  <c r="BP26" i="13"/>
  <c r="BP11" i="13"/>
  <c r="BP7" i="13"/>
  <c r="E35" i="16" l="1"/>
  <c r="AA35" i="16"/>
  <c r="AA37" i="16"/>
  <c r="I33" i="16"/>
  <c r="G35" i="16"/>
  <c r="G37" i="16"/>
  <c r="DF78" i="13"/>
  <c r="DF73" i="13"/>
  <c r="DF70" i="13"/>
  <c r="DF56" i="13"/>
  <c r="DF46" i="13"/>
  <c r="DF44" i="13"/>
  <c r="DF37" i="13"/>
  <c r="DF35" i="13"/>
  <c r="DF30" i="13"/>
  <c r="DF28" i="13"/>
  <c r="DF26" i="13"/>
  <c r="DF11" i="13"/>
  <c r="DF7" i="13"/>
  <c r="BV78" i="13"/>
  <c r="BV73" i="13"/>
  <c r="BV70" i="13"/>
  <c r="BV56" i="13"/>
  <c r="BV46" i="13"/>
  <c r="BV44" i="13"/>
  <c r="BV37" i="13"/>
  <c r="BV35" i="13"/>
  <c r="BV30" i="13"/>
  <c r="BV28" i="13"/>
  <c r="BV26" i="13"/>
  <c r="BV11" i="13"/>
  <c r="BV7" i="13"/>
  <c r="AS78" i="13"/>
  <c r="AR78" i="13"/>
  <c r="AQ78" i="13"/>
  <c r="AP78" i="13"/>
  <c r="AO78" i="13"/>
  <c r="AN78" i="13"/>
  <c r="BJ78" i="13"/>
  <c r="BJ73" i="13"/>
  <c r="BJ70" i="13"/>
  <c r="BJ56" i="13"/>
  <c r="BJ46" i="13"/>
  <c r="BJ44" i="13"/>
  <c r="BJ37" i="13"/>
  <c r="BJ35" i="13"/>
  <c r="BJ30" i="13"/>
  <c r="BJ28" i="13"/>
  <c r="BJ26" i="13"/>
  <c r="BJ11" i="13"/>
  <c r="BJ7" i="13"/>
  <c r="AL78" i="13"/>
  <c r="AL73" i="13"/>
  <c r="AL70" i="13"/>
  <c r="AL56" i="13"/>
  <c r="AL46" i="13"/>
  <c r="AL44" i="13"/>
  <c r="AL37" i="13"/>
  <c r="AL35" i="13"/>
  <c r="AL30" i="13"/>
  <c r="AL28" i="13"/>
  <c r="AL26" i="13"/>
  <c r="AL11" i="13"/>
  <c r="AL7" i="13"/>
  <c r="BD78" i="13"/>
  <c r="BD73" i="13"/>
  <c r="BD70" i="13"/>
  <c r="BD56" i="13"/>
  <c r="BD46" i="13"/>
  <c r="BD44" i="13"/>
  <c r="BD37" i="13"/>
  <c r="BD35" i="13"/>
  <c r="BD30" i="13"/>
  <c r="BD28" i="13"/>
  <c r="BD26" i="13"/>
  <c r="BD11" i="13"/>
  <c r="BD7" i="13"/>
  <c r="D4" i="13"/>
  <c r="AF78" i="13"/>
  <c r="AF73" i="13"/>
  <c r="AF70" i="13"/>
  <c r="AF56" i="13"/>
  <c r="AF46" i="13"/>
  <c r="AF44" i="13"/>
  <c r="AF37" i="13"/>
  <c r="AF35" i="13"/>
  <c r="AF30" i="13"/>
  <c r="AF28" i="13"/>
  <c r="AF26" i="13"/>
  <c r="AF11" i="13"/>
  <c r="AF6" i="13"/>
  <c r="AF4" i="13"/>
  <c r="AF7" i="13"/>
  <c r="CN78" i="13"/>
  <c r="CN73" i="13"/>
  <c r="CN70" i="13"/>
  <c r="CN56" i="13"/>
  <c r="CN46" i="13"/>
  <c r="CN44" i="13"/>
  <c r="CN37" i="13"/>
  <c r="CN35" i="13"/>
  <c r="CN30" i="13"/>
  <c r="CN28" i="13"/>
  <c r="CN26" i="13"/>
  <c r="CN11" i="13"/>
  <c r="CN7" i="13"/>
  <c r="DL78" i="13"/>
  <c r="DL73" i="13"/>
  <c r="DL70" i="13"/>
  <c r="DL56" i="13"/>
  <c r="DL46" i="13"/>
  <c r="DL44" i="13"/>
  <c r="DL37" i="13"/>
  <c r="DL35" i="13"/>
  <c r="DL30" i="13"/>
  <c r="DL28" i="13"/>
  <c r="DL26" i="13"/>
  <c r="DL11" i="13"/>
  <c r="DL7" i="13"/>
  <c r="CT78" i="13"/>
  <c r="CT73" i="13"/>
  <c r="CT70" i="13"/>
  <c r="CT56" i="13"/>
  <c r="CT44" i="13"/>
  <c r="CT37" i="13"/>
  <c r="CT35" i="13"/>
  <c r="CT30" i="13"/>
  <c r="CT28" i="13"/>
  <c r="CT26" i="13"/>
  <c r="CT11" i="13"/>
  <c r="CT7" i="13"/>
  <c r="AX78" i="13"/>
  <c r="AX73" i="13"/>
  <c r="AX70" i="13"/>
  <c r="AX56" i="13"/>
  <c r="AX46" i="13"/>
  <c r="AX44" i="13"/>
  <c r="AX37" i="13"/>
  <c r="AX35" i="13"/>
  <c r="AX30" i="13"/>
  <c r="AX28" i="13"/>
  <c r="AX26" i="13"/>
  <c r="AX11" i="13"/>
  <c r="AX7" i="13"/>
  <c r="CZ78" i="13"/>
  <c r="CZ73" i="13"/>
  <c r="CZ70" i="13"/>
  <c r="CZ56" i="13"/>
  <c r="CZ46" i="13"/>
  <c r="CZ44" i="13"/>
  <c r="CZ37" i="13"/>
  <c r="CZ35" i="13"/>
  <c r="CZ30" i="13"/>
  <c r="CZ28" i="13"/>
  <c r="CZ26" i="13"/>
  <c r="CZ11" i="13"/>
  <c r="CZ7" i="13"/>
  <c r="CB78" i="13"/>
  <c r="CB72" i="13"/>
  <c r="CB73" i="13"/>
  <c r="CB71" i="13"/>
  <c r="CB70" i="13"/>
  <c r="CB56" i="13"/>
  <c r="CB46" i="13"/>
  <c r="CB44" i="13"/>
  <c r="CB37" i="13"/>
  <c r="CB35" i="13"/>
  <c r="CB30" i="13"/>
  <c r="CB28" i="13"/>
  <c r="CB26" i="13"/>
  <c r="CB12" i="13"/>
  <c r="CB11" i="13"/>
  <c r="CB7" i="13"/>
  <c r="CB6" i="13"/>
  <c r="CB5" i="13"/>
  <c r="BH78" i="13"/>
  <c r="BH73" i="13"/>
  <c r="BH70" i="13"/>
  <c r="BH56" i="13"/>
  <c r="BH46" i="13"/>
  <c r="BH44" i="13"/>
  <c r="BH37" i="13"/>
  <c r="BH35" i="13"/>
  <c r="BH30" i="13"/>
  <c r="BH28" i="13"/>
  <c r="BH26" i="13"/>
  <c r="BH11" i="13"/>
  <c r="BH7" i="13"/>
  <c r="Z78" i="13"/>
  <c r="Z73" i="13"/>
  <c r="Z70" i="13"/>
  <c r="Z56" i="13"/>
  <c r="Z46" i="13"/>
  <c r="Z44" i="13"/>
  <c r="Z37" i="13"/>
  <c r="Z35" i="13"/>
  <c r="Z30" i="13"/>
  <c r="Z28" i="13"/>
  <c r="Z26" i="13"/>
  <c r="Z11" i="13"/>
  <c r="Z7" i="13"/>
  <c r="N78" i="13"/>
  <c r="N73" i="13"/>
  <c r="N70" i="13"/>
  <c r="N56" i="13"/>
  <c r="N46" i="13"/>
  <c r="N44" i="13"/>
  <c r="N37" i="13"/>
  <c r="N35" i="13"/>
  <c r="N30" i="13"/>
  <c r="N28" i="13"/>
  <c r="N26" i="13"/>
  <c r="N11" i="13"/>
  <c r="N7" i="13"/>
  <c r="T78" i="13"/>
  <c r="T73" i="13"/>
  <c r="T70" i="13"/>
  <c r="T56" i="13"/>
  <c r="T46" i="13"/>
  <c r="T44" i="13"/>
  <c r="T37" i="13"/>
  <c r="T35" i="13"/>
  <c r="T28" i="13"/>
  <c r="T26" i="13"/>
  <c r="T11" i="13"/>
  <c r="T7" i="13"/>
  <c r="CH78" i="13"/>
  <c r="CH73" i="13"/>
  <c r="CH70" i="13"/>
  <c r="CH56" i="13"/>
  <c r="CH46" i="13"/>
  <c r="CH44" i="13"/>
  <c r="CH37" i="13"/>
  <c r="CH35" i="13"/>
  <c r="CH30" i="13"/>
  <c r="CH28" i="13"/>
  <c r="CH26" i="13"/>
  <c r="CH11" i="13"/>
  <c r="CH7" i="13"/>
  <c r="BU78" i="13"/>
  <c r="BT78" i="13"/>
  <c r="BU73" i="13"/>
  <c r="BT73" i="13"/>
  <c r="BU70" i="13"/>
  <c r="BT70" i="13"/>
  <c r="BU56" i="13"/>
  <c r="BU46" i="13"/>
  <c r="BT46" i="13"/>
  <c r="BU44" i="13"/>
  <c r="BT44" i="13"/>
  <c r="BU37" i="13"/>
  <c r="BT37" i="13"/>
  <c r="BU35" i="13"/>
  <c r="BT35" i="13"/>
  <c r="BU30" i="13"/>
  <c r="BT30" i="13"/>
  <c r="BU28" i="13"/>
  <c r="BT28" i="13"/>
  <c r="BU26" i="13"/>
  <c r="BT26" i="13"/>
  <c r="BU11" i="13"/>
  <c r="BT11" i="13"/>
  <c r="BU7" i="13"/>
  <c r="BT7" i="13"/>
  <c r="T4" i="15"/>
  <c r="C12" i="15"/>
  <c r="C11" i="15"/>
  <c r="C10" i="15"/>
  <c r="C9" i="15"/>
  <c r="C8" i="15"/>
  <c r="C7" i="15"/>
  <c r="C6" i="15"/>
  <c r="C4" i="15"/>
  <c r="C3" i="15"/>
  <c r="D3" i="15"/>
  <c r="E3" i="15"/>
  <c r="D4" i="15"/>
  <c r="C5" i="15"/>
  <c r="E4" i="15"/>
  <c r="E5" i="15"/>
  <c r="D5" i="15"/>
  <c r="AS73" i="13"/>
  <c r="AQ73" i="13"/>
  <c r="AP73" i="13"/>
  <c r="AO73" i="13"/>
  <c r="AN73" i="13"/>
  <c r="AS70" i="13"/>
  <c r="AQ70" i="13"/>
  <c r="AP70" i="13"/>
  <c r="AO70" i="13"/>
  <c r="AN70" i="13"/>
  <c r="AS56" i="13"/>
  <c r="AQ56" i="13"/>
  <c r="AO56" i="13"/>
  <c r="AN56" i="13"/>
  <c r="AS46" i="13"/>
  <c r="AQ46" i="13"/>
  <c r="AP46" i="13"/>
  <c r="AO46" i="13"/>
  <c r="AN46" i="13"/>
  <c r="AS44" i="13"/>
  <c r="AQ44" i="13"/>
  <c r="AP44" i="13"/>
  <c r="AO44" i="13"/>
  <c r="AN44" i="13"/>
  <c r="AS37" i="13"/>
  <c r="AQ37" i="13"/>
  <c r="AP37" i="13"/>
  <c r="AO37" i="13"/>
  <c r="AN37" i="13"/>
  <c r="AS35" i="13"/>
  <c r="AQ35" i="13"/>
  <c r="AP35" i="13"/>
  <c r="AO35" i="13"/>
  <c r="AN35" i="13"/>
  <c r="AS30" i="13"/>
  <c r="AQ30" i="13"/>
  <c r="AP30" i="13"/>
  <c r="AO30" i="13"/>
  <c r="AN30" i="13"/>
  <c r="AS28" i="13"/>
  <c r="AQ28" i="13"/>
  <c r="AP28" i="13"/>
  <c r="AO28" i="13"/>
  <c r="AN28" i="13"/>
  <c r="AS26" i="13"/>
  <c r="AQ26" i="13"/>
  <c r="AP26" i="13"/>
  <c r="AO26" i="13"/>
  <c r="AN26" i="13"/>
  <c r="AS11" i="13"/>
  <c r="AQ11" i="13"/>
  <c r="AP11" i="13"/>
  <c r="AO11" i="13"/>
  <c r="AN11" i="13"/>
  <c r="AS7" i="13"/>
  <c r="AQ7" i="13"/>
  <c r="AO7" i="13"/>
  <c r="AN7" i="13"/>
  <c r="AP4" i="13"/>
  <c r="AP7" i="13"/>
  <c r="E7" i="14"/>
  <c r="D7" i="14"/>
  <c r="C7" i="14"/>
  <c r="E6" i="14"/>
  <c r="D6" i="14"/>
  <c r="C6" i="14"/>
  <c r="E5" i="14"/>
  <c r="D5" i="14"/>
  <c r="C5" i="14"/>
  <c r="E4" i="14"/>
  <c r="D4" i="14"/>
  <c r="C4" i="14"/>
  <c r="E3" i="14"/>
  <c r="D3" i="14"/>
  <c r="C3" i="14"/>
  <c r="G76" i="7"/>
  <c r="F76" i="7"/>
  <c r="D76" i="7"/>
  <c r="C76" i="7"/>
  <c r="G75" i="7"/>
  <c r="F75" i="7"/>
  <c r="E75" i="7"/>
  <c r="D75" i="7"/>
  <c r="C75" i="7"/>
  <c r="G18" i="7"/>
  <c r="F18" i="7"/>
  <c r="E18" i="7"/>
  <c r="D18" i="7"/>
  <c r="C18" i="7"/>
  <c r="G17" i="7"/>
  <c r="F17" i="7"/>
  <c r="E17" i="7"/>
  <c r="D17" i="7"/>
  <c r="C17" i="7"/>
  <c r="G16" i="7"/>
  <c r="F16" i="7"/>
  <c r="E16" i="7"/>
  <c r="D16" i="7"/>
  <c r="C16" i="7"/>
  <c r="G15" i="7"/>
  <c r="F15" i="7"/>
  <c r="E15" i="7"/>
  <c r="D15" i="7"/>
  <c r="C15" i="7"/>
  <c r="G14" i="7"/>
  <c r="F14" i="7"/>
  <c r="E14" i="7"/>
  <c r="D14" i="7"/>
  <c r="C14" i="7"/>
  <c r="G13" i="7"/>
  <c r="F13" i="7"/>
  <c r="E13" i="7"/>
  <c r="D13" i="7"/>
  <c r="G10" i="7"/>
  <c r="F10" i="7"/>
  <c r="E10" i="7"/>
  <c r="D10" i="7"/>
  <c r="C10" i="7"/>
  <c r="G9" i="7"/>
  <c r="F9" i="7"/>
  <c r="E9" i="7"/>
  <c r="D9" i="7"/>
  <c r="I18" i="13"/>
  <c r="H18" i="13"/>
  <c r="G18" i="13"/>
  <c r="F18" i="13"/>
  <c r="E18" i="13"/>
  <c r="D18" i="13"/>
  <c r="I17" i="13"/>
  <c r="H17" i="13"/>
  <c r="G17" i="13"/>
  <c r="F17" i="13"/>
  <c r="E17" i="13"/>
  <c r="D17" i="13"/>
  <c r="I16" i="13"/>
  <c r="H16" i="13"/>
  <c r="G16" i="13"/>
  <c r="F16" i="13"/>
  <c r="E16" i="13"/>
  <c r="D16" i="13"/>
  <c r="I15" i="13"/>
  <c r="H15" i="13"/>
  <c r="G15" i="13"/>
  <c r="F15" i="13"/>
  <c r="E15" i="13"/>
  <c r="D15" i="13"/>
  <c r="I14" i="13"/>
  <c r="H14" i="13"/>
  <c r="G14" i="13"/>
  <c r="F14" i="13"/>
  <c r="E14" i="13"/>
  <c r="D14" i="13"/>
  <c r="I13" i="13"/>
  <c r="H13" i="13"/>
  <c r="G13" i="13"/>
  <c r="F13" i="13"/>
  <c r="E13" i="13"/>
  <c r="I77" i="13"/>
  <c r="H77" i="13"/>
  <c r="G77" i="13"/>
  <c r="E77" i="13"/>
  <c r="D77" i="13"/>
  <c r="I76" i="13"/>
  <c r="H76" i="13"/>
  <c r="G76" i="13"/>
  <c r="F76" i="13"/>
  <c r="E76" i="13"/>
  <c r="D76" i="13"/>
  <c r="I10" i="13"/>
  <c r="H10" i="13"/>
  <c r="G10" i="13"/>
  <c r="F10" i="13"/>
  <c r="E10" i="13"/>
  <c r="D10" i="13"/>
  <c r="I31" i="13"/>
  <c r="H31" i="13"/>
  <c r="G31" i="13"/>
  <c r="F31" i="13"/>
  <c r="E31" i="13"/>
  <c r="D31" i="13"/>
  <c r="I67" i="13"/>
  <c r="H67" i="13"/>
  <c r="G67" i="13"/>
  <c r="F67" i="13"/>
  <c r="E67" i="13"/>
  <c r="D67" i="13"/>
  <c r="H4" i="13"/>
  <c r="G4" i="13"/>
  <c r="H74" i="13"/>
  <c r="H72" i="13"/>
  <c r="H71" i="13"/>
  <c r="H69" i="13"/>
  <c r="H68" i="13"/>
  <c r="H66" i="13"/>
  <c r="H65" i="13"/>
  <c r="H64" i="13"/>
  <c r="H63" i="13"/>
  <c r="H61" i="13"/>
  <c r="H59" i="13"/>
  <c r="H57" i="13"/>
  <c r="H55" i="13"/>
  <c r="H56" i="13" s="1"/>
  <c r="H54" i="13"/>
  <c r="H53" i="13"/>
  <c r="H52" i="13"/>
  <c r="H51" i="13"/>
  <c r="H50" i="13"/>
  <c r="H49" i="13"/>
  <c r="H48" i="13"/>
  <c r="H47" i="13"/>
  <c r="H45" i="13"/>
  <c r="H46" i="13" s="1"/>
  <c r="H43" i="13"/>
  <c r="H42" i="13"/>
  <c r="H40" i="13"/>
  <c r="H38" i="13"/>
  <c r="H36" i="13"/>
  <c r="H34" i="13"/>
  <c r="H33" i="13"/>
  <c r="H29" i="13"/>
  <c r="H30" i="13" s="1"/>
  <c r="H27" i="13"/>
  <c r="H25" i="13"/>
  <c r="H24" i="13"/>
  <c r="H28" i="13" s="1"/>
  <c r="H23" i="13"/>
  <c r="H22" i="13"/>
  <c r="H21" i="13"/>
  <c r="H20" i="13"/>
  <c r="H19" i="13"/>
  <c r="H12" i="13"/>
  <c r="H9" i="13"/>
  <c r="H8" i="13"/>
  <c r="H11" i="13" s="1"/>
  <c r="H6" i="13"/>
  <c r="H5" i="13"/>
  <c r="H26" i="13"/>
  <c r="H7" i="13"/>
  <c r="H73" i="13"/>
  <c r="H70" i="13"/>
  <c r="H35" i="13"/>
  <c r="H37" i="13"/>
  <c r="H44" i="13"/>
  <c r="H78" i="13"/>
  <c r="X73" i="13"/>
  <c r="X70" i="13"/>
  <c r="X56" i="13"/>
  <c r="X78" i="13"/>
  <c r="X46" i="13"/>
  <c r="X44" i="13"/>
  <c r="X37" i="13"/>
  <c r="X35" i="13"/>
  <c r="X30" i="13"/>
  <c r="X28" i="13"/>
  <c r="X26" i="13"/>
  <c r="X11" i="13"/>
  <c r="X7" i="13"/>
  <c r="F40" i="13"/>
  <c r="I40" i="13"/>
  <c r="G40" i="13"/>
  <c r="E40" i="13"/>
  <c r="D40" i="13"/>
  <c r="D38" i="13"/>
  <c r="I38" i="13"/>
  <c r="G38" i="13"/>
  <c r="E38" i="13"/>
  <c r="F38" i="13"/>
  <c r="CL78" i="13"/>
  <c r="CL73" i="13"/>
  <c r="CL70" i="13"/>
  <c r="CL46" i="13"/>
  <c r="CL44" i="13"/>
  <c r="CL37" i="13"/>
  <c r="CL35" i="13"/>
  <c r="CL30" i="13"/>
  <c r="CL28" i="13"/>
  <c r="CL26" i="13"/>
  <c r="CL11" i="13"/>
  <c r="CL7" i="13"/>
  <c r="DJ78" i="13"/>
  <c r="DJ73" i="13"/>
  <c r="DJ70" i="13"/>
  <c r="DJ46" i="13"/>
  <c r="DJ44" i="13"/>
  <c r="DJ37" i="13"/>
  <c r="DJ35" i="13"/>
  <c r="DJ30" i="13"/>
  <c r="DJ28" i="13"/>
  <c r="DJ26" i="13"/>
  <c r="DJ11" i="13"/>
  <c r="DJ7" i="13"/>
  <c r="AV78" i="13"/>
  <c r="AV73" i="13"/>
  <c r="AV70" i="13"/>
  <c r="AV46" i="13"/>
  <c r="AV44" i="13"/>
  <c r="AV37" i="13"/>
  <c r="AV35" i="13"/>
  <c r="AV30" i="13"/>
  <c r="AV28" i="13"/>
  <c r="AV26" i="13"/>
  <c r="AV11" i="13"/>
  <c r="AV7" i="13"/>
  <c r="L78" i="13"/>
  <c r="L73" i="13"/>
  <c r="L70" i="13"/>
  <c r="L46" i="13"/>
  <c r="L37" i="13"/>
  <c r="L35" i="13"/>
  <c r="L30" i="13"/>
  <c r="L28" i="13"/>
  <c r="L26" i="13"/>
  <c r="L11" i="13"/>
  <c r="L7" i="13"/>
  <c r="CR78" i="13"/>
  <c r="CR73" i="13"/>
  <c r="CR70" i="13"/>
  <c r="CR46" i="13"/>
  <c r="CR44" i="13"/>
  <c r="CR37" i="13"/>
  <c r="CR35" i="13"/>
  <c r="CR30" i="13"/>
  <c r="CR26" i="13"/>
  <c r="CR11" i="13"/>
  <c r="CR7" i="13"/>
  <c r="BZ78" i="13"/>
  <c r="BZ73" i="13"/>
  <c r="BZ68" i="13"/>
  <c r="BZ70" i="13"/>
  <c r="BZ56" i="13"/>
  <c r="BZ46" i="13"/>
  <c r="BZ44" i="13"/>
  <c r="BZ37" i="13"/>
  <c r="BZ35" i="13"/>
  <c r="BZ30" i="13"/>
  <c r="BZ28" i="13"/>
  <c r="BZ26" i="13"/>
  <c r="BZ11" i="13"/>
  <c r="BZ7" i="13"/>
  <c r="CF77" i="13"/>
  <c r="F77" i="13"/>
  <c r="CF73" i="13"/>
  <c r="CF70" i="13"/>
  <c r="CF46" i="13"/>
  <c r="CF44" i="13"/>
  <c r="CF37" i="13"/>
  <c r="CF35" i="13"/>
  <c r="CF30" i="13"/>
  <c r="CF28" i="13"/>
  <c r="CF26" i="13"/>
  <c r="CF11" i="13"/>
  <c r="CF7" i="13"/>
  <c r="CF78" i="13"/>
  <c r="BB78" i="13"/>
  <c r="BB73" i="13"/>
  <c r="BB70" i="13"/>
  <c r="BB46" i="13"/>
  <c r="BB44" i="13"/>
  <c r="BB37" i="13"/>
  <c r="BB35" i="13"/>
  <c r="BB30" i="13"/>
  <c r="BB28" i="13"/>
  <c r="BB26" i="13"/>
  <c r="BB11" i="13"/>
  <c r="BB7" i="13"/>
  <c r="R78" i="13"/>
  <c r="R73" i="13"/>
  <c r="R70" i="13"/>
  <c r="R46" i="13"/>
  <c r="R44" i="13"/>
  <c r="R37" i="13"/>
  <c r="R35" i="13"/>
  <c r="R30" i="13"/>
  <c r="R28" i="13"/>
  <c r="R26" i="13"/>
  <c r="R11" i="13"/>
  <c r="R7" i="13"/>
  <c r="DM78" i="13"/>
  <c r="DK78" i="13"/>
  <c r="DI78" i="13"/>
  <c r="DH78" i="13"/>
  <c r="DG78" i="13"/>
  <c r="DE78" i="13"/>
  <c r="DD78" i="13"/>
  <c r="DC78" i="13"/>
  <c r="DB78" i="13"/>
  <c r="DA78" i="13"/>
  <c r="CY78" i="13"/>
  <c r="CX78" i="13"/>
  <c r="CW78" i="13"/>
  <c r="CV78" i="13"/>
  <c r="CU78" i="13"/>
  <c r="CS78" i="13"/>
  <c r="CQ78" i="13"/>
  <c r="CP78" i="13"/>
  <c r="CO78" i="13"/>
  <c r="CM78" i="13"/>
  <c r="CK78" i="13"/>
  <c r="CJ78" i="13"/>
  <c r="CI78" i="13"/>
  <c r="CG78" i="13"/>
  <c r="CE78" i="13"/>
  <c r="CD78" i="13"/>
  <c r="CC78" i="13"/>
  <c r="CA78" i="13"/>
  <c r="BY78" i="13"/>
  <c r="BX78" i="13"/>
  <c r="BW78" i="13"/>
  <c r="BS78" i="13"/>
  <c r="BR78" i="13"/>
  <c r="BQ78" i="13"/>
  <c r="BO78" i="13"/>
  <c r="BN78" i="13"/>
  <c r="BM78" i="13"/>
  <c r="BL78" i="13"/>
  <c r="BK78" i="13"/>
  <c r="BI78" i="13"/>
  <c r="BG78" i="13"/>
  <c r="BF78" i="13"/>
  <c r="BE78" i="13"/>
  <c r="BC78" i="13"/>
  <c r="BA78" i="13"/>
  <c r="AZ78" i="13"/>
  <c r="AY78" i="13"/>
  <c r="AW78" i="13"/>
  <c r="AU78" i="13"/>
  <c r="AT78" i="13"/>
  <c r="AM78" i="13"/>
  <c r="AK78" i="13"/>
  <c r="AJ78" i="13"/>
  <c r="AI78" i="13"/>
  <c r="AH78" i="13"/>
  <c r="AG78" i="13"/>
  <c r="AE78" i="13"/>
  <c r="AD78" i="13"/>
  <c r="AC78" i="13"/>
  <c r="AB78" i="13"/>
  <c r="AA78" i="13"/>
  <c r="Y78" i="13"/>
  <c r="W78" i="13"/>
  <c r="V78" i="13"/>
  <c r="U78" i="13"/>
  <c r="S78" i="13"/>
  <c r="Q78" i="13"/>
  <c r="P78" i="13"/>
  <c r="O78" i="13"/>
  <c r="M78" i="13"/>
  <c r="K78" i="13"/>
  <c r="J78" i="13"/>
  <c r="I74" i="13"/>
  <c r="G74" i="13"/>
  <c r="F74" i="13"/>
  <c r="E74" i="13"/>
  <c r="D74" i="13"/>
  <c r="DM73" i="13"/>
  <c r="DK73" i="13"/>
  <c r="DI73" i="13"/>
  <c r="DH73" i="13"/>
  <c r="DG73" i="13"/>
  <c r="DE73" i="13"/>
  <c r="DD73" i="13"/>
  <c r="DC73" i="13"/>
  <c r="DB73" i="13"/>
  <c r="DA73" i="13"/>
  <c r="CY73" i="13"/>
  <c r="CX73" i="13"/>
  <c r="CW73" i="13"/>
  <c r="CV73" i="13"/>
  <c r="CU73" i="13"/>
  <c r="CS73" i="13"/>
  <c r="CQ73" i="13"/>
  <c r="CP73" i="13"/>
  <c r="CO73" i="13"/>
  <c r="CM73" i="13"/>
  <c r="CK73" i="13"/>
  <c r="CJ73" i="13"/>
  <c r="CI73" i="13"/>
  <c r="CG73" i="13"/>
  <c r="CE73" i="13"/>
  <c r="CD73" i="13"/>
  <c r="CC73" i="13"/>
  <c r="CA73" i="13"/>
  <c r="BY73" i="13"/>
  <c r="BX73" i="13"/>
  <c r="BW73" i="13"/>
  <c r="BS73" i="13"/>
  <c r="BR73" i="13"/>
  <c r="BQ73" i="13"/>
  <c r="BO73" i="13"/>
  <c r="BM73" i="13"/>
  <c r="BL73" i="13"/>
  <c r="BK73" i="13"/>
  <c r="BI73" i="13"/>
  <c r="BG73" i="13"/>
  <c r="BF73" i="13"/>
  <c r="BE73" i="13"/>
  <c r="BC73" i="13"/>
  <c r="BA73" i="13"/>
  <c r="AZ73" i="13"/>
  <c r="AY73" i="13"/>
  <c r="AW73" i="13"/>
  <c r="AU73" i="13"/>
  <c r="AT73" i="13"/>
  <c r="AM73" i="13"/>
  <c r="AK73" i="13"/>
  <c r="AJ73" i="13"/>
  <c r="AI73" i="13"/>
  <c r="AH73" i="13"/>
  <c r="AG73" i="13"/>
  <c r="AE73" i="13"/>
  <c r="AD73" i="13"/>
  <c r="AC73" i="13"/>
  <c r="AB73" i="13"/>
  <c r="AA73" i="13"/>
  <c r="Y73" i="13"/>
  <c r="W73" i="13"/>
  <c r="V73" i="13"/>
  <c r="U73" i="13"/>
  <c r="S73" i="13"/>
  <c r="Q73" i="13"/>
  <c r="P73" i="13"/>
  <c r="O73" i="13"/>
  <c r="M73" i="13"/>
  <c r="K73" i="13"/>
  <c r="J73" i="13"/>
  <c r="I72" i="13"/>
  <c r="G72" i="13"/>
  <c r="F72" i="13"/>
  <c r="E72" i="13"/>
  <c r="D72" i="13"/>
  <c r="I71" i="13"/>
  <c r="G71" i="13"/>
  <c r="F71" i="13"/>
  <c r="E71" i="13"/>
  <c r="D71" i="13"/>
  <c r="DM70" i="13"/>
  <c r="DK70" i="13"/>
  <c r="DI70" i="13"/>
  <c r="DH70" i="13"/>
  <c r="DG70" i="13"/>
  <c r="DE70" i="13"/>
  <c r="DD70" i="13"/>
  <c r="DC70" i="13"/>
  <c r="DB70" i="13"/>
  <c r="DA70" i="13"/>
  <c r="CY70" i="13"/>
  <c r="CX70" i="13"/>
  <c r="CW70" i="13"/>
  <c r="CV70" i="13"/>
  <c r="CU70" i="13"/>
  <c r="CS70" i="13"/>
  <c r="CQ70" i="13"/>
  <c r="CP70" i="13"/>
  <c r="CO70" i="13"/>
  <c r="CM70" i="13"/>
  <c r="CK70" i="13"/>
  <c r="CJ70" i="13"/>
  <c r="CI70" i="13"/>
  <c r="CG70" i="13"/>
  <c r="CE70" i="13"/>
  <c r="CD70" i="13"/>
  <c r="CC70" i="13"/>
  <c r="CA70" i="13"/>
  <c r="BY70" i="13"/>
  <c r="BX70" i="13"/>
  <c r="BW70" i="13"/>
  <c r="BS70" i="13"/>
  <c r="BR70" i="13"/>
  <c r="BQ70" i="13"/>
  <c r="BO70" i="13"/>
  <c r="BN70" i="13"/>
  <c r="BM70" i="13"/>
  <c r="BL70" i="13"/>
  <c r="BK70" i="13"/>
  <c r="BI70" i="13"/>
  <c r="BG70" i="13"/>
  <c r="BF70" i="13"/>
  <c r="BE70" i="13"/>
  <c r="BC70" i="13"/>
  <c r="BA70" i="13"/>
  <c r="AZ70" i="13"/>
  <c r="AY70" i="13"/>
  <c r="AW70" i="13"/>
  <c r="AU70" i="13"/>
  <c r="AT70" i="13"/>
  <c r="AM70" i="13"/>
  <c r="AK70" i="13"/>
  <c r="AJ70" i="13"/>
  <c r="AI70" i="13"/>
  <c r="AH70" i="13"/>
  <c r="AG70" i="13"/>
  <c r="AE70" i="13"/>
  <c r="AD70" i="13"/>
  <c r="AC70" i="13"/>
  <c r="AB70" i="13"/>
  <c r="AA70" i="13"/>
  <c r="Y70" i="13"/>
  <c r="W70" i="13"/>
  <c r="V70" i="13"/>
  <c r="U70" i="13"/>
  <c r="S70" i="13"/>
  <c r="Q70" i="13"/>
  <c r="P70" i="13"/>
  <c r="O70" i="13"/>
  <c r="M70" i="13"/>
  <c r="J70" i="13"/>
  <c r="K69" i="13"/>
  <c r="I69" i="13"/>
  <c r="G69" i="13"/>
  <c r="F69" i="13"/>
  <c r="E69" i="13"/>
  <c r="D69" i="13"/>
  <c r="K68" i="13"/>
  <c r="I68" i="13"/>
  <c r="G68" i="13"/>
  <c r="F68" i="13"/>
  <c r="E68" i="13"/>
  <c r="D68" i="13"/>
  <c r="I66" i="13"/>
  <c r="G66" i="13"/>
  <c r="F66" i="13"/>
  <c r="E66" i="13"/>
  <c r="D66" i="13"/>
  <c r="I65" i="13"/>
  <c r="G65" i="13"/>
  <c r="F65" i="13"/>
  <c r="E65" i="13"/>
  <c r="D65" i="13"/>
  <c r="I64" i="13"/>
  <c r="G64" i="13"/>
  <c r="F64" i="13"/>
  <c r="E64" i="13"/>
  <c r="D64" i="13"/>
  <c r="I63" i="13"/>
  <c r="G63" i="13"/>
  <c r="F63" i="13"/>
  <c r="E63" i="13"/>
  <c r="D63" i="13"/>
  <c r="I61" i="13"/>
  <c r="G61" i="13"/>
  <c r="F61" i="13"/>
  <c r="E61" i="13"/>
  <c r="D61" i="13"/>
  <c r="I59" i="13"/>
  <c r="G59" i="13"/>
  <c r="F59" i="13"/>
  <c r="E59" i="13"/>
  <c r="D59" i="13"/>
  <c r="I57" i="13"/>
  <c r="G57" i="13"/>
  <c r="F57" i="13"/>
  <c r="E57" i="13"/>
  <c r="D57" i="13"/>
  <c r="DM56" i="13"/>
  <c r="DK56" i="13"/>
  <c r="DI56" i="13"/>
  <c r="DH56" i="13"/>
  <c r="DG56" i="13"/>
  <c r="DE56" i="13"/>
  <c r="DC56" i="13"/>
  <c r="DB56" i="13"/>
  <c r="DA56" i="13"/>
  <c r="CY56" i="13"/>
  <c r="CW56" i="13"/>
  <c r="CV56" i="13"/>
  <c r="CU56" i="13"/>
  <c r="CS56" i="13"/>
  <c r="CQ56" i="13"/>
  <c r="CP56" i="13"/>
  <c r="CO56" i="13"/>
  <c r="CM56" i="13"/>
  <c r="CK56" i="13"/>
  <c r="CJ56" i="13"/>
  <c r="CI56" i="13"/>
  <c r="CG56" i="13"/>
  <c r="CE56" i="13"/>
  <c r="CD56" i="13"/>
  <c r="CC56" i="13"/>
  <c r="CA56" i="13"/>
  <c r="BY56" i="13"/>
  <c r="BX56" i="13"/>
  <c r="BW56" i="13"/>
  <c r="BS56" i="13"/>
  <c r="BR56" i="13"/>
  <c r="BQ56" i="13"/>
  <c r="BO56" i="13"/>
  <c r="BN56" i="13"/>
  <c r="BM56" i="13"/>
  <c r="BL56" i="13"/>
  <c r="BK56" i="13"/>
  <c r="BI56" i="13"/>
  <c r="BG56" i="13"/>
  <c r="BF56" i="13"/>
  <c r="BE56" i="13"/>
  <c r="BC56" i="13"/>
  <c r="BA56" i="13"/>
  <c r="AZ56" i="13"/>
  <c r="AY56" i="13"/>
  <c r="AW56" i="13"/>
  <c r="AU56" i="13"/>
  <c r="AT56" i="13"/>
  <c r="AM56" i="13"/>
  <c r="AK56" i="13"/>
  <c r="AJ56" i="13"/>
  <c r="AI56" i="13"/>
  <c r="AH56" i="13"/>
  <c r="AG56" i="13"/>
  <c r="AE56" i="13"/>
  <c r="AC56" i="13"/>
  <c r="AB56" i="13"/>
  <c r="AA56" i="13"/>
  <c r="Y56" i="13"/>
  <c r="W56" i="13"/>
  <c r="V56" i="13"/>
  <c r="U56" i="13"/>
  <c r="S56" i="13"/>
  <c r="Q56" i="13"/>
  <c r="P56" i="13"/>
  <c r="O56" i="13"/>
  <c r="M56" i="13"/>
  <c r="K56" i="13"/>
  <c r="J56" i="13"/>
  <c r="I55" i="13"/>
  <c r="G55" i="13"/>
  <c r="F55" i="13"/>
  <c r="E55" i="13"/>
  <c r="D55" i="13"/>
  <c r="I54" i="13"/>
  <c r="G54" i="13"/>
  <c r="F54" i="13"/>
  <c r="E54" i="13"/>
  <c r="D54" i="13"/>
  <c r="I53" i="13"/>
  <c r="G53" i="13"/>
  <c r="F53" i="13"/>
  <c r="E53" i="13"/>
  <c r="D53" i="13"/>
  <c r="I52" i="13"/>
  <c r="G52" i="13"/>
  <c r="F52" i="13"/>
  <c r="E52" i="13"/>
  <c r="D52" i="13"/>
  <c r="I51" i="13"/>
  <c r="G51" i="13"/>
  <c r="F51" i="13"/>
  <c r="E51" i="13"/>
  <c r="D51" i="13"/>
  <c r="I50" i="13"/>
  <c r="G50" i="13"/>
  <c r="F50" i="13"/>
  <c r="E50" i="13"/>
  <c r="D50" i="13"/>
  <c r="Y49" i="13"/>
  <c r="G49" i="13"/>
  <c r="F49" i="13"/>
  <c r="E49" i="13"/>
  <c r="D49" i="13"/>
  <c r="I48" i="13"/>
  <c r="G48" i="13"/>
  <c r="F48" i="13"/>
  <c r="E48" i="13"/>
  <c r="D48" i="13"/>
  <c r="I47" i="13"/>
  <c r="G47" i="13"/>
  <c r="F47" i="13"/>
  <c r="E47" i="13"/>
  <c r="D47" i="13"/>
  <c r="DM46" i="13"/>
  <c r="DK46" i="13"/>
  <c r="DI46" i="13"/>
  <c r="DH46" i="13"/>
  <c r="DG46" i="13"/>
  <c r="DE46" i="13"/>
  <c r="DD46" i="13"/>
  <c r="DC46" i="13"/>
  <c r="DB46" i="13"/>
  <c r="DA46" i="13"/>
  <c r="CY46" i="13"/>
  <c r="CX46" i="13"/>
  <c r="CW46" i="13"/>
  <c r="CV46" i="13"/>
  <c r="CU46" i="13"/>
  <c r="CS46" i="13"/>
  <c r="CQ46" i="13"/>
  <c r="CP46" i="13"/>
  <c r="CO46" i="13"/>
  <c r="CM46" i="13"/>
  <c r="CK46" i="13"/>
  <c r="CJ46" i="13"/>
  <c r="CI46" i="13"/>
  <c r="CG46" i="13"/>
  <c r="CE46" i="13"/>
  <c r="CD46" i="13"/>
  <c r="CC46" i="13"/>
  <c r="CA46" i="13"/>
  <c r="BY46" i="13"/>
  <c r="BX46" i="13"/>
  <c r="BW46" i="13"/>
  <c r="BS46" i="13"/>
  <c r="BR46" i="13"/>
  <c r="BQ46" i="13"/>
  <c r="BO46" i="13"/>
  <c r="BN46" i="13"/>
  <c r="BM46" i="13"/>
  <c r="BL46" i="13"/>
  <c r="BK46" i="13"/>
  <c r="BI46" i="13"/>
  <c r="BG46" i="13"/>
  <c r="BF46" i="13"/>
  <c r="BE46" i="13"/>
  <c r="BC46" i="13"/>
  <c r="BA46" i="13"/>
  <c r="AZ46" i="13"/>
  <c r="AY46" i="13"/>
  <c r="AW46" i="13"/>
  <c r="AU46" i="13"/>
  <c r="AT46" i="13"/>
  <c r="AM46" i="13"/>
  <c r="AK46" i="13"/>
  <c r="AJ46" i="13"/>
  <c r="AI46" i="13"/>
  <c r="AH46" i="13"/>
  <c r="AG46" i="13"/>
  <c r="AE46" i="13"/>
  <c r="AD46" i="13"/>
  <c r="AC46" i="13"/>
  <c r="AB46" i="13"/>
  <c r="AA46" i="13"/>
  <c r="Y46" i="13"/>
  <c r="W46" i="13"/>
  <c r="V46" i="13"/>
  <c r="U46" i="13"/>
  <c r="S46" i="13"/>
  <c r="Q46" i="13"/>
  <c r="P46" i="13"/>
  <c r="O46" i="13"/>
  <c r="M46" i="13"/>
  <c r="K46" i="13"/>
  <c r="J46" i="13"/>
  <c r="I45" i="13"/>
  <c r="G45" i="13"/>
  <c r="F45" i="13"/>
  <c r="E45" i="13"/>
  <c r="D45" i="13"/>
  <c r="DM44" i="13"/>
  <c r="DK44" i="13"/>
  <c r="DI44" i="13"/>
  <c r="DH44" i="13"/>
  <c r="DG44" i="13"/>
  <c r="DE44" i="13"/>
  <c r="DD44" i="13"/>
  <c r="DC44" i="13"/>
  <c r="DB44" i="13"/>
  <c r="DA44" i="13"/>
  <c r="CY44" i="13"/>
  <c r="CX44" i="13"/>
  <c r="CW44" i="13"/>
  <c r="CV44" i="13"/>
  <c r="CU44" i="13"/>
  <c r="CS44" i="13"/>
  <c r="CQ44" i="13"/>
  <c r="CP44" i="13"/>
  <c r="CO44" i="13"/>
  <c r="CM44" i="13"/>
  <c r="CK44" i="13"/>
  <c r="CJ44" i="13"/>
  <c r="CI44" i="13"/>
  <c r="CG44" i="13"/>
  <c r="CE44" i="13"/>
  <c r="CD44" i="13"/>
  <c r="CC44" i="13"/>
  <c r="CA44" i="13"/>
  <c r="BY44" i="13"/>
  <c r="BX44" i="13"/>
  <c r="BW44" i="13"/>
  <c r="BS44" i="13"/>
  <c r="BR44" i="13"/>
  <c r="BQ44" i="13"/>
  <c r="BO44" i="13"/>
  <c r="BN44" i="13"/>
  <c r="BM44" i="13"/>
  <c r="BL44" i="13"/>
  <c r="BK44" i="13"/>
  <c r="BI44" i="13"/>
  <c r="BG44" i="13"/>
  <c r="BF44" i="13"/>
  <c r="BE44" i="13"/>
  <c r="BC44" i="13"/>
  <c r="BA44" i="13"/>
  <c r="AZ44" i="13"/>
  <c r="AY44" i="13"/>
  <c r="AW44" i="13"/>
  <c r="AU44" i="13"/>
  <c r="AT44" i="13"/>
  <c r="AM44" i="13"/>
  <c r="AK44" i="13"/>
  <c r="AJ44" i="13"/>
  <c r="AI44" i="13"/>
  <c r="AH44" i="13"/>
  <c r="AG44" i="13"/>
  <c r="AE44" i="13"/>
  <c r="AD44" i="13"/>
  <c r="AC44" i="13"/>
  <c r="AB44" i="13"/>
  <c r="AA44" i="13"/>
  <c r="Y44" i="13"/>
  <c r="W44" i="13"/>
  <c r="V44" i="13"/>
  <c r="U44" i="13"/>
  <c r="S44" i="13"/>
  <c r="Q44" i="13"/>
  <c r="P44" i="13"/>
  <c r="O44" i="13"/>
  <c r="M44" i="13"/>
  <c r="K44" i="13"/>
  <c r="J44" i="13"/>
  <c r="I43" i="13"/>
  <c r="G43" i="13"/>
  <c r="F43" i="13"/>
  <c r="E43" i="13"/>
  <c r="D43" i="13"/>
  <c r="I42" i="13"/>
  <c r="G42" i="13"/>
  <c r="F42" i="13"/>
  <c r="E42" i="13"/>
  <c r="D42" i="13"/>
  <c r="DM37" i="13"/>
  <c r="DK37" i="13"/>
  <c r="DI37" i="13"/>
  <c r="DH37" i="13"/>
  <c r="DG37" i="13"/>
  <c r="DE37" i="13"/>
  <c r="DD37" i="13"/>
  <c r="DC37" i="13"/>
  <c r="DB37" i="13"/>
  <c r="DA37" i="13"/>
  <c r="CY37" i="13"/>
  <c r="CX37" i="13"/>
  <c r="CW37" i="13"/>
  <c r="CV37" i="13"/>
  <c r="CU37" i="13"/>
  <c r="CS37" i="13"/>
  <c r="CQ37" i="13"/>
  <c r="CP37" i="13"/>
  <c r="CO37" i="13"/>
  <c r="CM37" i="13"/>
  <c r="CK37" i="13"/>
  <c r="CJ37" i="13"/>
  <c r="CI37" i="13"/>
  <c r="CG37" i="13"/>
  <c r="CE37" i="13"/>
  <c r="CD37" i="13"/>
  <c r="CC37" i="13"/>
  <c r="CA37" i="13"/>
  <c r="BY37" i="13"/>
  <c r="BX37" i="13"/>
  <c r="BW37" i="13"/>
  <c r="BS37" i="13"/>
  <c r="BR37" i="13"/>
  <c r="BQ37" i="13"/>
  <c r="BO37" i="13"/>
  <c r="BN37" i="13"/>
  <c r="BM37" i="13"/>
  <c r="BL37" i="13"/>
  <c r="BK37" i="13"/>
  <c r="BI37" i="13"/>
  <c r="BG37" i="13"/>
  <c r="BF37" i="13"/>
  <c r="BE37" i="13"/>
  <c r="BC37" i="13"/>
  <c r="BA37" i="13"/>
  <c r="AZ37" i="13"/>
  <c r="AY37" i="13"/>
  <c r="AW37" i="13"/>
  <c r="AU37" i="13"/>
  <c r="AT37" i="13"/>
  <c r="AM37" i="13"/>
  <c r="AK37" i="13"/>
  <c r="AJ37" i="13"/>
  <c r="AI37" i="13"/>
  <c r="AH37" i="13"/>
  <c r="AG37" i="13"/>
  <c r="AE37" i="13"/>
  <c r="AD37" i="13"/>
  <c r="AC37" i="13"/>
  <c r="AB37" i="13"/>
  <c r="V37" i="13"/>
  <c r="U37" i="13"/>
  <c r="S37" i="13"/>
  <c r="Q37" i="13"/>
  <c r="P37" i="13"/>
  <c r="O37" i="13"/>
  <c r="M37" i="13"/>
  <c r="K37" i="13"/>
  <c r="J37" i="13"/>
  <c r="I36" i="13"/>
  <c r="G36" i="13"/>
  <c r="F36" i="13"/>
  <c r="E36" i="13"/>
  <c r="D36" i="13"/>
  <c r="DM35" i="13"/>
  <c r="DK35" i="13"/>
  <c r="DI35" i="13"/>
  <c r="DH35" i="13"/>
  <c r="DG35" i="13"/>
  <c r="DE35" i="13"/>
  <c r="DD35" i="13"/>
  <c r="DC35" i="13"/>
  <c r="DB35" i="13"/>
  <c r="DA35" i="13"/>
  <c r="CY35" i="13"/>
  <c r="CX35" i="13"/>
  <c r="CW35" i="13"/>
  <c r="CV35" i="13"/>
  <c r="CU35" i="13"/>
  <c r="CS35" i="13"/>
  <c r="CQ35" i="13"/>
  <c r="CP35" i="13"/>
  <c r="CO35" i="13"/>
  <c r="CM35" i="13"/>
  <c r="CK35" i="13"/>
  <c r="CJ35" i="13"/>
  <c r="CI35" i="13"/>
  <c r="CG35" i="13"/>
  <c r="CE35" i="13"/>
  <c r="CD35" i="13"/>
  <c r="CC35" i="13"/>
  <c r="CA35" i="13"/>
  <c r="BY35" i="13"/>
  <c r="BX35" i="13"/>
  <c r="BW35" i="13"/>
  <c r="BS35" i="13"/>
  <c r="BR35" i="13"/>
  <c r="BQ35" i="13"/>
  <c r="BO35" i="13"/>
  <c r="BN35" i="13"/>
  <c r="BM35" i="13"/>
  <c r="BL35" i="13"/>
  <c r="BK35" i="13"/>
  <c r="BI35" i="13"/>
  <c r="BG35" i="13"/>
  <c r="BF35" i="13"/>
  <c r="BE35" i="13"/>
  <c r="BC35" i="13"/>
  <c r="BA35" i="13"/>
  <c r="AZ35" i="13"/>
  <c r="AY35" i="13"/>
  <c r="AW35" i="13"/>
  <c r="AU35" i="13"/>
  <c r="AT35" i="13"/>
  <c r="AM35" i="13"/>
  <c r="AK35" i="13"/>
  <c r="AJ35" i="13"/>
  <c r="AI35" i="13"/>
  <c r="AH35" i="13"/>
  <c r="AG35" i="13"/>
  <c r="AE35" i="13"/>
  <c r="AD35" i="13"/>
  <c r="AC35" i="13"/>
  <c r="AB35" i="13"/>
  <c r="V35" i="13"/>
  <c r="U35" i="13"/>
  <c r="S35" i="13"/>
  <c r="Q35" i="13"/>
  <c r="P35" i="13"/>
  <c r="O35" i="13"/>
  <c r="M35" i="13"/>
  <c r="K35" i="13"/>
  <c r="J35" i="13"/>
  <c r="I34" i="13"/>
  <c r="G34" i="13"/>
  <c r="F34" i="13"/>
  <c r="E34" i="13"/>
  <c r="D34" i="13"/>
  <c r="W33" i="13"/>
  <c r="W37" i="13"/>
  <c r="F33" i="13"/>
  <c r="D33" i="13"/>
  <c r="DM30" i="13"/>
  <c r="DK30" i="13"/>
  <c r="DI30" i="13"/>
  <c r="DH30" i="13"/>
  <c r="DG30" i="13"/>
  <c r="DE30" i="13"/>
  <c r="DC30" i="13"/>
  <c r="DB30" i="13"/>
  <c r="DA30" i="13"/>
  <c r="CY30" i="13"/>
  <c r="CX30" i="13"/>
  <c r="CW30" i="13"/>
  <c r="CV30" i="13"/>
  <c r="CU30" i="13"/>
  <c r="CS30" i="13"/>
  <c r="CQ30" i="13"/>
  <c r="CP30" i="13"/>
  <c r="CO30" i="13"/>
  <c r="CM30" i="13"/>
  <c r="CK30" i="13"/>
  <c r="CJ30" i="13"/>
  <c r="CI30" i="13"/>
  <c r="CG30" i="13"/>
  <c r="CE30" i="13"/>
  <c r="CD30" i="13"/>
  <c r="CC30" i="13"/>
  <c r="CA30" i="13"/>
  <c r="BY30" i="13"/>
  <c r="BX30" i="13"/>
  <c r="BW30" i="13"/>
  <c r="BS30" i="13"/>
  <c r="BR30" i="13"/>
  <c r="BQ30" i="13"/>
  <c r="BO30" i="13"/>
  <c r="BN30" i="13"/>
  <c r="BM30" i="13"/>
  <c r="BL30" i="13"/>
  <c r="BK30" i="13"/>
  <c r="BI30" i="13"/>
  <c r="BG30" i="13"/>
  <c r="BF30" i="13"/>
  <c r="BE30" i="13"/>
  <c r="BC30" i="13"/>
  <c r="BA30" i="13"/>
  <c r="AZ30" i="13"/>
  <c r="AY30" i="13"/>
  <c r="AW30" i="13"/>
  <c r="AU30" i="13"/>
  <c r="AT30" i="13"/>
  <c r="AM30" i="13"/>
  <c r="AK30" i="13"/>
  <c r="AJ30" i="13"/>
  <c r="AI30" i="13"/>
  <c r="AH30" i="13"/>
  <c r="AG30" i="13"/>
  <c r="AE30" i="13"/>
  <c r="AD30" i="13"/>
  <c r="AC30" i="13"/>
  <c r="AB30" i="13"/>
  <c r="AA30" i="13"/>
  <c r="Y30" i="13"/>
  <c r="W30" i="13"/>
  <c r="V30" i="13"/>
  <c r="U30" i="13"/>
  <c r="S30" i="13"/>
  <c r="Q30" i="13"/>
  <c r="P30" i="13"/>
  <c r="O30" i="13"/>
  <c r="M30" i="13"/>
  <c r="K30" i="13"/>
  <c r="J30" i="13"/>
  <c r="I29" i="13"/>
  <c r="G29" i="13"/>
  <c r="F29" i="13"/>
  <c r="E29" i="13"/>
  <c r="D29" i="13"/>
  <c r="D30" i="13" s="1"/>
  <c r="DM28" i="13"/>
  <c r="DK28" i="13"/>
  <c r="DI28" i="13"/>
  <c r="DH28" i="13"/>
  <c r="DG28" i="13"/>
  <c r="DE28" i="13"/>
  <c r="DD28" i="13"/>
  <c r="DC28" i="13"/>
  <c r="DB28" i="13"/>
  <c r="DA28" i="13"/>
  <c r="CY28" i="13"/>
  <c r="CX28" i="13"/>
  <c r="CW28" i="13"/>
  <c r="CV28" i="13"/>
  <c r="CU28" i="13"/>
  <c r="CS28" i="13"/>
  <c r="CQ28" i="13"/>
  <c r="CP28" i="13"/>
  <c r="CO28" i="13"/>
  <c r="CM28" i="13"/>
  <c r="CK28" i="13"/>
  <c r="CJ28" i="13"/>
  <c r="CI28" i="13"/>
  <c r="CG28" i="13"/>
  <c r="CE28" i="13"/>
  <c r="CD28" i="13"/>
  <c r="CC28" i="13"/>
  <c r="CA28" i="13"/>
  <c r="BY28" i="13"/>
  <c r="BX28" i="13"/>
  <c r="BW28" i="13"/>
  <c r="BS28" i="13"/>
  <c r="BR28" i="13"/>
  <c r="BQ28" i="13"/>
  <c r="BO28" i="13"/>
  <c r="BN28" i="13"/>
  <c r="BM28" i="13"/>
  <c r="BL28" i="13"/>
  <c r="BK28" i="13"/>
  <c r="BI28" i="13"/>
  <c r="BG28" i="13"/>
  <c r="BF28" i="13"/>
  <c r="BE28" i="13"/>
  <c r="BC28" i="13"/>
  <c r="BA28" i="13"/>
  <c r="AZ28" i="13"/>
  <c r="AY28" i="13"/>
  <c r="AW28" i="13"/>
  <c r="AU28" i="13"/>
  <c r="AT28" i="13"/>
  <c r="AM28" i="13"/>
  <c r="AK28" i="13"/>
  <c r="AJ28" i="13"/>
  <c r="AI28" i="13"/>
  <c r="AH28" i="13"/>
  <c r="AG28" i="13"/>
  <c r="AE28" i="13"/>
  <c r="AD28" i="13"/>
  <c r="AC28" i="13"/>
  <c r="AB28" i="13"/>
  <c r="AA28" i="13"/>
  <c r="Y28" i="13"/>
  <c r="W28" i="13"/>
  <c r="V28" i="13"/>
  <c r="U28" i="13"/>
  <c r="S28" i="13"/>
  <c r="Q28" i="13"/>
  <c r="P28" i="13"/>
  <c r="O28" i="13"/>
  <c r="M28" i="13"/>
  <c r="K28" i="13"/>
  <c r="J28" i="13"/>
  <c r="I27" i="13"/>
  <c r="G27" i="13"/>
  <c r="F27" i="13"/>
  <c r="E27" i="13"/>
  <c r="E28" i="13" s="1"/>
  <c r="D27" i="13"/>
  <c r="DM26" i="13"/>
  <c r="DK26" i="13"/>
  <c r="DI26" i="13"/>
  <c r="DH26" i="13"/>
  <c r="DG26" i="13"/>
  <c r="DE26" i="13"/>
  <c r="DD26" i="13"/>
  <c r="DC26" i="13"/>
  <c r="DB26" i="13"/>
  <c r="DA26" i="13"/>
  <c r="CY26" i="13"/>
  <c r="CX26" i="13"/>
  <c r="CW26" i="13"/>
  <c r="CV26" i="13"/>
  <c r="CU26" i="13"/>
  <c r="CS26" i="13"/>
  <c r="CQ26" i="13"/>
  <c r="CP26" i="13"/>
  <c r="CO26" i="13"/>
  <c r="CM26" i="13"/>
  <c r="CK26" i="13"/>
  <c r="CJ26" i="13"/>
  <c r="CI26" i="13"/>
  <c r="CG26" i="13"/>
  <c r="CE26" i="13"/>
  <c r="CD26" i="13"/>
  <c r="CC26" i="13"/>
  <c r="CA26" i="13"/>
  <c r="BY26" i="13"/>
  <c r="BX26" i="13"/>
  <c r="BW26" i="13"/>
  <c r="BS26" i="13"/>
  <c r="BR26" i="13"/>
  <c r="BQ26" i="13"/>
  <c r="BO26" i="13"/>
  <c r="BN26" i="13"/>
  <c r="BM26" i="13"/>
  <c r="BL26" i="13"/>
  <c r="BK26" i="13"/>
  <c r="BI26" i="13"/>
  <c r="BG26" i="13"/>
  <c r="BF26" i="13"/>
  <c r="BE26" i="13"/>
  <c r="BC26" i="13"/>
  <c r="BA26" i="13"/>
  <c r="AZ26" i="13"/>
  <c r="AY26" i="13"/>
  <c r="AW26" i="13"/>
  <c r="AU26" i="13"/>
  <c r="AT26" i="13"/>
  <c r="AM26" i="13"/>
  <c r="AK26" i="13"/>
  <c r="AJ26" i="13"/>
  <c r="AI26" i="13"/>
  <c r="AH26" i="13"/>
  <c r="AG26" i="13"/>
  <c r="AE26" i="13"/>
  <c r="AD26" i="13"/>
  <c r="AC26" i="13"/>
  <c r="AB26" i="13"/>
  <c r="AA26" i="13"/>
  <c r="Y26" i="13"/>
  <c r="W26" i="13"/>
  <c r="V26" i="13"/>
  <c r="U26" i="13"/>
  <c r="S26" i="13"/>
  <c r="Q26" i="13"/>
  <c r="P26" i="13"/>
  <c r="O26" i="13"/>
  <c r="M26" i="13"/>
  <c r="K26" i="13"/>
  <c r="J26" i="13"/>
  <c r="I25" i="13"/>
  <c r="G25" i="13"/>
  <c r="F25" i="13"/>
  <c r="F26" i="13" s="1"/>
  <c r="E25" i="13"/>
  <c r="D25" i="13"/>
  <c r="I24" i="13"/>
  <c r="G24" i="13"/>
  <c r="G28" i="13" s="1"/>
  <c r="F24" i="13"/>
  <c r="E24" i="13"/>
  <c r="D24" i="13"/>
  <c r="I23" i="13"/>
  <c r="G23" i="13"/>
  <c r="F23" i="13"/>
  <c r="E23" i="13"/>
  <c r="D23" i="13"/>
  <c r="I22" i="13"/>
  <c r="G22" i="13"/>
  <c r="F22" i="13"/>
  <c r="E22" i="13"/>
  <c r="D22" i="13"/>
  <c r="I21" i="13"/>
  <c r="G21" i="13"/>
  <c r="F21" i="13"/>
  <c r="E21" i="13"/>
  <c r="D21" i="13"/>
  <c r="I20" i="13"/>
  <c r="G20" i="13"/>
  <c r="F20" i="13"/>
  <c r="E20" i="13"/>
  <c r="D20" i="13"/>
  <c r="I19" i="13"/>
  <c r="G19" i="13"/>
  <c r="F19" i="13"/>
  <c r="E19" i="13"/>
  <c r="D19" i="13"/>
  <c r="D13" i="13"/>
  <c r="I12" i="13"/>
  <c r="G12" i="13"/>
  <c r="F12" i="13"/>
  <c r="E12" i="13"/>
  <c r="D12" i="13"/>
  <c r="DM11" i="13"/>
  <c r="DK11" i="13"/>
  <c r="DI11" i="13"/>
  <c r="DH11" i="13"/>
  <c r="DG11" i="13"/>
  <c r="DE11" i="13"/>
  <c r="DD11" i="13"/>
  <c r="DC11" i="13"/>
  <c r="DB11" i="13"/>
  <c r="DA11" i="13"/>
  <c r="CY11" i="13"/>
  <c r="CX11" i="13"/>
  <c r="CW11" i="13"/>
  <c r="CU11" i="13"/>
  <c r="CS11" i="13"/>
  <c r="CQ11" i="13"/>
  <c r="CP11" i="13"/>
  <c r="CO11" i="13"/>
  <c r="CM11" i="13"/>
  <c r="CK11" i="13"/>
  <c r="CJ11" i="13"/>
  <c r="CI11" i="13"/>
  <c r="CG11" i="13"/>
  <c r="CE11" i="13"/>
  <c r="CD11" i="13"/>
  <c r="CC11" i="13"/>
  <c r="CA11" i="13"/>
  <c r="BY11" i="13"/>
  <c r="BX11" i="13"/>
  <c r="BW11" i="13"/>
  <c r="BS11" i="13"/>
  <c r="BR11" i="13"/>
  <c r="BN11" i="13"/>
  <c r="BK11" i="13"/>
  <c r="BI11" i="13"/>
  <c r="BG11" i="13"/>
  <c r="BF11" i="13"/>
  <c r="BE11" i="13"/>
  <c r="BC11" i="13"/>
  <c r="BA11" i="13"/>
  <c r="AZ11" i="13"/>
  <c r="AY11" i="13"/>
  <c r="AW11" i="13"/>
  <c r="AU11" i="13"/>
  <c r="AT11" i="13"/>
  <c r="AM11" i="13"/>
  <c r="AK11" i="13"/>
  <c r="AJ11" i="13"/>
  <c r="AI11" i="13"/>
  <c r="AH11" i="13"/>
  <c r="AG11" i="13"/>
  <c r="AE11" i="13"/>
  <c r="AD11" i="13"/>
  <c r="AC11" i="13"/>
  <c r="AB11" i="13"/>
  <c r="AA11" i="13"/>
  <c r="Y11" i="13"/>
  <c r="W11" i="13"/>
  <c r="V11" i="13"/>
  <c r="U11" i="13"/>
  <c r="S11" i="13"/>
  <c r="Q11" i="13"/>
  <c r="P11" i="13"/>
  <c r="O11" i="13"/>
  <c r="M11" i="13"/>
  <c r="K11" i="13"/>
  <c r="J11" i="13"/>
  <c r="I9" i="13"/>
  <c r="G9" i="13"/>
  <c r="F9" i="13"/>
  <c r="E9" i="13"/>
  <c r="D9" i="13"/>
  <c r="D11" i="13" s="1"/>
  <c r="I8" i="13"/>
  <c r="G8" i="13"/>
  <c r="G11" i="13" s="1"/>
  <c r="F8" i="13"/>
  <c r="E8" i="13"/>
  <c r="E11" i="13" s="1"/>
  <c r="D8" i="13"/>
  <c r="DM7" i="13"/>
  <c r="DK7" i="13"/>
  <c r="DI7" i="13"/>
  <c r="DH7" i="13"/>
  <c r="DG7" i="13"/>
  <c r="DE7" i="13"/>
  <c r="DD7" i="13"/>
  <c r="DC7" i="13"/>
  <c r="DB7" i="13"/>
  <c r="DA7" i="13"/>
  <c r="CY7" i="13"/>
  <c r="CX7" i="13"/>
  <c r="CW7" i="13"/>
  <c r="CV7" i="13"/>
  <c r="CU7" i="13"/>
  <c r="CS7" i="13"/>
  <c r="CQ7" i="13"/>
  <c r="CP7" i="13"/>
  <c r="CO7" i="13"/>
  <c r="CM7" i="13"/>
  <c r="CK7" i="13"/>
  <c r="CJ7" i="13"/>
  <c r="CI7" i="13"/>
  <c r="CG7" i="13"/>
  <c r="CE7" i="13"/>
  <c r="CD7" i="13"/>
  <c r="CC7" i="13"/>
  <c r="CA7" i="13"/>
  <c r="BY7" i="13"/>
  <c r="BX7" i="13"/>
  <c r="BW7" i="13"/>
  <c r="BS7" i="13"/>
  <c r="BR7" i="13"/>
  <c r="BN7" i="13"/>
  <c r="BK7" i="13"/>
  <c r="BI7" i="13"/>
  <c r="BG7" i="13"/>
  <c r="BF7" i="13"/>
  <c r="BE7" i="13"/>
  <c r="BC7" i="13"/>
  <c r="BA7" i="13"/>
  <c r="AZ7" i="13"/>
  <c r="AY7" i="13"/>
  <c r="AW7" i="13"/>
  <c r="AU7" i="13"/>
  <c r="AT7" i="13"/>
  <c r="AM7" i="13"/>
  <c r="AK7" i="13"/>
  <c r="AJ7" i="13"/>
  <c r="AI7" i="13"/>
  <c r="AH7" i="13"/>
  <c r="AG7" i="13"/>
  <c r="AE7" i="13"/>
  <c r="AC7" i="13"/>
  <c r="AB7" i="13"/>
  <c r="AA7" i="13"/>
  <c r="Y7" i="13"/>
  <c r="W7" i="13"/>
  <c r="V7" i="13"/>
  <c r="U7" i="13"/>
  <c r="S7" i="13"/>
  <c r="Q7" i="13"/>
  <c r="P7" i="13"/>
  <c r="O7" i="13"/>
  <c r="M7" i="13"/>
  <c r="K7" i="13"/>
  <c r="J7" i="13"/>
  <c r="I6" i="13"/>
  <c r="G6" i="13"/>
  <c r="F6" i="13"/>
  <c r="E6" i="13"/>
  <c r="D6" i="13"/>
  <c r="I5" i="13"/>
  <c r="I7" i="13" s="1"/>
  <c r="G5" i="13"/>
  <c r="F5" i="13"/>
  <c r="E5" i="13"/>
  <c r="D5" i="13"/>
  <c r="D7" i="13" s="1"/>
  <c r="I4" i="13"/>
  <c r="F4" i="13"/>
  <c r="F7" i="13" s="1"/>
  <c r="E4" i="13"/>
  <c r="AX77" i="7"/>
  <c r="AX72" i="7"/>
  <c r="AX69" i="7"/>
  <c r="AX46" i="7"/>
  <c r="AX44" i="7"/>
  <c r="AX37" i="7"/>
  <c r="AX35" i="7"/>
  <c r="AX30" i="7"/>
  <c r="AX28" i="7"/>
  <c r="AX26" i="7"/>
  <c r="AX11" i="7"/>
  <c r="AX7" i="7"/>
  <c r="AA49" i="13"/>
  <c r="I49" i="13"/>
  <c r="F56" i="13"/>
  <c r="E56" i="13"/>
  <c r="E26" i="13"/>
  <c r="G7" i="13"/>
  <c r="I73" i="13"/>
  <c r="I11" i="13"/>
  <c r="G56" i="13"/>
  <c r="D78" i="13"/>
  <c r="F78" i="13"/>
  <c r="D73" i="13"/>
  <c r="G73" i="13"/>
  <c r="F73" i="13"/>
  <c r="I30" i="13"/>
  <c r="E30" i="13"/>
  <c r="F35" i="13"/>
  <c r="D37" i="13"/>
  <c r="F44" i="13"/>
  <c r="E44" i="13"/>
  <c r="E46" i="13"/>
  <c r="D70" i="13"/>
  <c r="I70" i="13"/>
  <c r="G78" i="13"/>
  <c r="F30" i="13"/>
  <c r="D26" i="13"/>
  <c r="I26" i="13"/>
  <c r="G30" i="13"/>
  <c r="D35" i="13"/>
  <c r="F37" i="13"/>
  <c r="D44" i="13"/>
  <c r="I44" i="13"/>
  <c r="G44" i="13"/>
  <c r="G46" i="13"/>
  <c r="E70" i="13"/>
  <c r="E73" i="13"/>
  <c r="E33" i="13"/>
  <c r="E35" i="13"/>
  <c r="D56" i="13"/>
  <c r="I56" i="13"/>
  <c r="E7" i="13"/>
  <c r="F11" i="13"/>
  <c r="F28" i="13"/>
  <c r="F46" i="13"/>
  <c r="K70" i="13"/>
  <c r="I78" i="13"/>
  <c r="D28" i="13"/>
  <c r="I28" i="13"/>
  <c r="Y33" i="13"/>
  <c r="Y37" i="13"/>
  <c r="D46" i="13"/>
  <c r="I46" i="13"/>
  <c r="F70" i="13"/>
  <c r="G70" i="13"/>
  <c r="E78" i="13"/>
  <c r="W35" i="13"/>
  <c r="G26" i="13"/>
  <c r="G33" i="13"/>
  <c r="Y35" i="13"/>
  <c r="E37" i="13"/>
  <c r="AA33" i="13"/>
  <c r="AA35" i="13"/>
  <c r="I33" i="13"/>
  <c r="I37" i="13" s="1"/>
  <c r="G37" i="13"/>
  <c r="G35" i="13"/>
  <c r="AA37" i="13"/>
  <c r="BH77" i="7"/>
  <c r="BH72" i="7"/>
  <c r="BH69" i="7"/>
  <c r="BH46" i="7"/>
  <c r="BH44" i="7"/>
  <c r="BH37" i="7"/>
  <c r="BH35" i="7"/>
  <c r="BH30" i="7"/>
  <c r="BH28" i="7"/>
  <c r="BH26" i="7"/>
  <c r="BH11" i="7"/>
  <c r="BH7" i="7"/>
  <c r="Y77" i="7"/>
  <c r="Y72" i="7"/>
  <c r="Y69" i="7"/>
  <c r="Y46" i="7"/>
  <c r="Y44" i="7"/>
  <c r="Y37" i="7"/>
  <c r="Y35" i="7"/>
  <c r="Y30" i="7"/>
  <c r="Y28" i="7"/>
  <c r="Y26" i="7"/>
  <c r="Y11" i="7"/>
  <c r="AS77" i="7"/>
  <c r="AS72" i="7"/>
  <c r="AS69" i="7"/>
  <c r="AS46" i="7"/>
  <c r="AS44" i="7"/>
  <c r="AS37" i="7"/>
  <c r="AS35" i="7"/>
  <c r="AS30" i="7"/>
  <c r="AS28" i="7"/>
  <c r="AS26" i="7"/>
  <c r="AS11" i="7"/>
  <c r="AS7" i="7"/>
  <c r="CB77" i="7"/>
  <c r="CB72" i="7"/>
  <c r="CB69" i="7"/>
  <c r="CB46" i="7"/>
  <c r="CB44" i="7"/>
  <c r="CB37" i="7"/>
  <c r="CB35" i="7"/>
  <c r="CB30" i="7"/>
  <c r="CB26" i="7"/>
  <c r="CB11" i="7"/>
  <c r="CB7" i="7"/>
  <c r="AD77" i="7"/>
  <c r="AD72" i="7"/>
  <c r="AD69" i="7"/>
  <c r="AD56" i="7"/>
  <c r="AD46" i="7"/>
  <c r="AD44" i="7"/>
  <c r="AD37" i="7"/>
  <c r="AD35" i="7"/>
  <c r="AD30" i="7"/>
  <c r="AD28" i="7"/>
  <c r="AD26" i="7"/>
  <c r="AD11" i="7"/>
  <c r="AD7" i="7"/>
  <c r="CL77" i="7"/>
  <c r="CL72" i="7"/>
  <c r="CL69" i="7"/>
  <c r="CL46" i="7"/>
  <c r="CL44" i="7"/>
  <c r="CL37" i="7"/>
  <c r="CL35" i="7"/>
  <c r="CL28" i="7"/>
  <c r="CL26" i="7"/>
  <c r="CL11" i="7"/>
  <c r="CL7" i="7"/>
  <c r="CG77" i="7"/>
  <c r="CG72" i="7"/>
  <c r="CG69" i="7"/>
  <c r="CG46" i="7"/>
  <c r="CG44" i="7"/>
  <c r="CG37" i="7"/>
  <c r="CG35" i="7"/>
  <c r="CG30" i="7"/>
  <c r="CG28" i="7"/>
  <c r="CG26" i="7"/>
  <c r="CG11" i="7"/>
  <c r="CG7" i="7"/>
  <c r="CQ77" i="7"/>
  <c r="CQ72" i="7"/>
  <c r="CQ69" i="7"/>
  <c r="CQ46" i="7"/>
  <c r="CQ44" i="7"/>
  <c r="CQ37" i="7"/>
  <c r="CQ35" i="7"/>
  <c r="CQ30" i="7"/>
  <c r="CQ28" i="7"/>
  <c r="CQ26" i="7"/>
  <c r="CQ11" i="7"/>
  <c r="CQ7" i="7"/>
  <c r="BW77" i="7"/>
  <c r="BW72" i="7"/>
  <c r="BW69" i="7"/>
  <c r="BW46" i="7"/>
  <c r="BW44" i="7"/>
  <c r="BW37" i="7"/>
  <c r="BW35" i="7"/>
  <c r="BW30" i="7"/>
  <c r="BW28" i="7"/>
  <c r="BW26" i="7"/>
  <c r="BW11" i="7"/>
  <c r="BW7" i="7"/>
  <c r="BM77" i="7"/>
  <c r="BM72" i="7"/>
  <c r="BM67" i="7"/>
  <c r="BM69" i="7"/>
  <c r="BM56" i="7"/>
  <c r="BM46" i="7"/>
  <c r="BM44" i="7"/>
  <c r="BM37" i="7"/>
  <c r="BM35" i="7"/>
  <c r="BM30" i="7"/>
  <c r="BM28" i="7"/>
  <c r="BM26" i="7"/>
  <c r="BM11" i="7"/>
  <c r="BM7" i="7"/>
  <c r="O77" i="7"/>
  <c r="O72" i="7"/>
  <c r="O69" i="7"/>
  <c r="O46" i="7"/>
  <c r="O44" i="7"/>
  <c r="O37" i="7"/>
  <c r="O35" i="7"/>
  <c r="O30" i="7"/>
  <c r="O28" i="7"/>
  <c r="O26" i="7"/>
  <c r="O11" i="7"/>
  <c r="O7" i="7"/>
  <c r="J77" i="7"/>
  <c r="J72" i="7"/>
  <c r="J69" i="7"/>
  <c r="J46" i="7"/>
  <c r="J37" i="7"/>
  <c r="J35" i="7"/>
  <c r="J30" i="7"/>
  <c r="J28" i="7"/>
  <c r="J26" i="7"/>
  <c r="J11" i="7"/>
  <c r="J7" i="7"/>
  <c r="BC77" i="7"/>
  <c r="BC69" i="7"/>
  <c r="BC56" i="7"/>
  <c r="BC46" i="7"/>
  <c r="BC44" i="7"/>
  <c r="BC37" i="7"/>
  <c r="BC35" i="7"/>
  <c r="BC30" i="7"/>
  <c r="BC28" i="7"/>
  <c r="BC26" i="7"/>
  <c r="BC11" i="7"/>
  <c r="BC7" i="7"/>
  <c r="AI77" i="7"/>
  <c r="AI72" i="7"/>
  <c r="AI69" i="7"/>
  <c r="AI46" i="7"/>
  <c r="AI44" i="7"/>
  <c r="AI37" i="7"/>
  <c r="AI35" i="7"/>
  <c r="AI30" i="7"/>
  <c r="AI28" i="7"/>
  <c r="AI26" i="7"/>
  <c r="AI11" i="7"/>
  <c r="AI7" i="7"/>
  <c r="BR76" i="7"/>
  <c r="BR72" i="7"/>
  <c r="BR69" i="7"/>
  <c r="BR46" i="7"/>
  <c r="BR44" i="7"/>
  <c r="BR37" i="7"/>
  <c r="BR35" i="7"/>
  <c r="BR30" i="7"/>
  <c r="BR28" i="7"/>
  <c r="BR26" i="7"/>
  <c r="BR11" i="7"/>
  <c r="BR7" i="7"/>
  <c r="BR77" i="7"/>
  <c r="E76" i="7"/>
  <c r="T77" i="7"/>
  <c r="T72" i="7"/>
  <c r="T46" i="7"/>
  <c r="T44" i="7"/>
  <c r="T37" i="7"/>
  <c r="T35" i="7"/>
  <c r="T30" i="7"/>
  <c r="T28" i="7"/>
  <c r="T26" i="7"/>
  <c r="T11" i="7"/>
  <c r="T7" i="7"/>
  <c r="R4" i="12"/>
  <c r="C12" i="12"/>
  <c r="C11" i="12"/>
  <c r="C10" i="12"/>
  <c r="C9" i="12"/>
  <c r="C8" i="12"/>
  <c r="C7" i="12"/>
  <c r="C6" i="12"/>
  <c r="C4" i="12"/>
  <c r="D4" i="12"/>
  <c r="K3" i="12"/>
  <c r="G3" i="12"/>
  <c r="C3" i="12"/>
  <c r="D3" i="12"/>
  <c r="E3" i="12"/>
  <c r="E4" i="12"/>
  <c r="E5" i="12"/>
  <c r="D5" i="12"/>
  <c r="C5" i="12"/>
  <c r="AN77" i="7"/>
  <c r="AN72" i="7"/>
  <c r="AN69" i="7"/>
  <c r="AN46" i="7"/>
  <c r="AN44" i="7"/>
  <c r="AN37" i="7"/>
  <c r="AN35" i="7"/>
  <c r="AN30" i="7"/>
  <c r="AN28" i="7"/>
  <c r="AN26" i="7"/>
  <c r="AN11" i="7"/>
  <c r="AN7" i="7"/>
  <c r="D50" i="7"/>
  <c r="E50" i="7"/>
  <c r="E73" i="7"/>
  <c r="E71" i="7"/>
  <c r="E70" i="7"/>
  <c r="E68" i="7"/>
  <c r="E67" i="7"/>
  <c r="E66" i="7"/>
  <c r="E65" i="7"/>
  <c r="E64" i="7"/>
  <c r="E63" i="7"/>
  <c r="E61" i="7"/>
  <c r="E59" i="7"/>
  <c r="E57" i="7"/>
  <c r="E55" i="7"/>
  <c r="E54" i="7"/>
  <c r="E53" i="7"/>
  <c r="E52" i="7"/>
  <c r="E51" i="7"/>
  <c r="E49" i="7"/>
  <c r="E48" i="7"/>
  <c r="E47" i="7"/>
  <c r="E45" i="7"/>
  <c r="E43" i="7"/>
  <c r="E42" i="7"/>
  <c r="E36" i="7"/>
  <c r="E34" i="7"/>
  <c r="E33" i="7"/>
  <c r="E29" i="7"/>
  <c r="E27" i="7"/>
  <c r="E25" i="7"/>
  <c r="E24" i="7"/>
  <c r="E23" i="7"/>
  <c r="E22" i="7"/>
  <c r="E21" i="7"/>
  <c r="E20" i="7"/>
  <c r="E19" i="7"/>
  <c r="E12" i="7"/>
  <c r="E8" i="7"/>
  <c r="E6" i="7"/>
  <c r="E5" i="7"/>
  <c r="E4" i="7"/>
  <c r="CS37" i="7"/>
  <c r="CR37" i="7"/>
  <c r="CP37" i="7"/>
  <c r="CO37" i="7"/>
  <c r="CN37" i="7"/>
  <c r="CM37" i="7"/>
  <c r="CK37" i="7"/>
  <c r="CJ37" i="7"/>
  <c r="CI37" i="7"/>
  <c r="CH37" i="7"/>
  <c r="CF37" i="7"/>
  <c r="CE37" i="7"/>
  <c r="CD37" i="7"/>
  <c r="CC37" i="7"/>
  <c r="CA37" i="7"/>
  <c r="BZ37" i="7"/>
  <c r="BY37" i="7"/>
  <c r="BX37" i="7"/>
  <c r="BV37" i="7"/>
  <c r="BU37" i="7"/>
  <c r="BT37" i="7"/>
  <c r="BS37" i="7"/>
  <c r="BQ37" i="7"/>
  <c r="BP37" i="7"/>
  <c r="BO37" i="7"/>
  <c r="BN37" i="7"/>
  <c r="BL37" i="7"/>
  <c r="BK37" i="7"/>
  <c r="BJ37" i="7"/>
  <c r="BI37" i="7"/>
  <c r="BG37" i="7"/>
  <c r="BF37" i="7"/>
  <c r="BE37" i="7"/>
  <c r="BD37" i="7"/>
  <c r="BB37" i="7"/>
  <c r="BA37" i="7"/>
  <c r="AZ37" i="7"/>
  <c r="AY37" i="7"/>
  <c r="AW37" i="7"/>
  <c r="AV37" i="7"/>
  <c r="AU37" i="7"/>
  <c r="AT37" i="7"/>
  <c r="AR37" i="7"/>
  <c r="AQ37" i="7"/>
  <c r="AP37" i="7"/>
  <c r="AO37" i="7"/>
  <c r="AM37" i="7"/>
  <c r="AL37" i="7"/>
  <c r="AK37" i="7"/>
  <c r="AJ37" i="7"/>
  <c r="AH37" i="7"/>
  <c r="AG37" i="7"/>
  <c r="AF37" i="7"/>
  <c r="AE37" i="7"/>
  <c r="AC37" i="7"/>
  <c r="AB37" i="7"/>
  <c r="AA37" i="7"/>
  <c r="Z37" i="7"/>
  <c r="X37" i="7"/>
  <c r="W37" i="7"/>
  <c r="R37" i="7"/>
  <c r="Q37" i="7"/>
  <c r="P37" i="7"/>
  <c r="N37" i="7"/>
  <c r="M37" i="7"/>
  <c r="L37" i="7"/>
  <c r="K37" i="7"/>
  <c r="I37" i="7"/>
  <c r="H37" i="7"/>
  <c r="CS35" i="7"/>
  <c r="CR35" i="7"/>
  <c r="CP35" i="7"/>
  <c r="CO35" i="7"/>
  <c r="CN35" i="7"/>
  <c r="CM35" i="7"/>
  <c r="CK35" i="7"/>
  <c r="CJ35" i="7"/>
  <c r="CI35" i="7"/>
  <c r="CH35" i="7"/>
  <c r="CF35" i="7"/>
  <c r="CE35" i="7"/>
  <c r="CD35" i="7"/>
  <c r="CC35" i="7"/>
  <c r="CA35" i="7"/>
  <c r="BZ35" i="7"/>
  <c r="BY35" i="7"/>
  <c r="BX35" i="7"/>
  <c r="BV35" i="7"/>
  <c r="BU35" i="7"/>
  <c r="BT35" i="7"/>
  <c r="BS35" i="7"/>
  <c r="BQ35" i="7"/>
  <c r="BP35" i="7"/>
  <c r="BO35" i="7"/>
  <c r="BN35" i="7"/>
  <c r="BL35" i="7"/>
  <c r="BK35" i="7"/>
  <c r="BJ35" i="7"/>
  <c r="BI35" i="7"/>
  <c r="BG35" i="7"/>
  <c r="BF35" i="7"/>
  <c r="BE35" i="7"/>
  <c r="BD35" i="7"/>
  <c r="BB35" i="7"/>
  <c r="BA35" i="7"/>
  <c r="AZ35" i="7"/>
  <c r="AY35" i="7"/>
  <c r="AW35" i="7"/>
  <c r="AV35" i="7"/>
  <c r="AU35" i="7"/>
  <c r="AT35" i="7"/>
  <c r="AR35" i="7"/>
  <c r="AQ35" i="7"/>
  <c r="AP35" i="7"/>
  <c r="AO35" i="7"/>
  <c r="AM35" i="7"/>
  <c r="AL35" i="7"/>
  <c r="AK35" i="7"/>
  <c r="AJ35" i="7"/>
  <c r="AH35" i="7"/>
  <c r="AG35" i="7"/>
  <c r="AF35" i="7"/>
  <c r="AE35" i="7"/>
  <c r="AC35" i="7"/>
  <c r="AB35" i="7"/>
  <c r="AA35" i="7"/>
  <c r="Z35" i="7"/>
  <c r="X35" i="7"/>
  <c r="W35" i="7"/>
  <c r="R35" i="7"/>
  <c r="Q35" i="7"/>
  <c r="P35" i="7"/>
  <c r="N35" i="7"/>
  <c r="M35" i="7"/>
  <c r="L35" i="7"/>
  <c r="K35" i="7"/>
  <c r="I35" i="7"/>
  <c r="H35" i="7"/>
  <c r="G6" i="7"/>
  <c r="F6" i="7"/>
  <c r="D6" i="7"/>
  <c r="C6" i="7"/>
  <c r="CS28" i="7"/>
  <c r="CR28" i="7"/>
  <c r="CP28" i="7"/>
  <c r="CO28" i="7"/>
  <c r="CN28" i="7"/>
  <c r="CM28" i="7"/>
  <c r="CK28" i="7"/>
  <c r="CJ28" i="7"/>
  <c r="CI28" i="7"/>
  <c r="CH28" i="7"/>
  <c r="CF28" i="7"/>
  <c r="CE28" i="7"/>
  <c r="CD28" i="7"/>
  <c r="CC28" i="7"/>
  <c r="CA28" i="7"/>
  <c r="BZ28" i="7"/>
  <c r="BY28" i="7"/>
  <c r="BX28" i="7"/>
  <c r="BV28" i="7"/>
  <c r="BU28" i="7"/>
  <c r="BT28" i="7"/>
  <c r="BS28" i="7"/>
  <c r="BQ28" i="7"/>
  <c r="BP28" i="7"/>
  <c r="BO28" i="7"/>
  <c r="BN28" i="7"/>
  <c r="BL28" i="7"/>
  <c r="BK28" i="7"/>
  <c r="BJ28" i="7"/>
  <c r="BI28" i="7"/>
  <c r="BG28" i="7"/>
  <c r="BF28" i="7"/>
  <c r="BE28" i="7"/>
  <c r="BD28" i="7"/>
  <c r="BB28" i="7"/>
  <c r="BA28" i="7"/>
  <c r="AZ28" i="7"/>
  <c r="AY28" i="7"/>
  <c r="AW28" i="7"/>
  <c r="AV28" i="7"/>
  <c r="AU28" i="7"/>
  <c r="AT28" i="7"/>
  <c r="AR28" i="7"/>
  <c r="AQ28" i="7"/>
  <c r="AP28" i="7"/>
  <c r="AO28" i="7"/>
  <c r="AM28" i="7"/>
  <c r="AL28" i="7"/>
  <c r="AK28" i="7"/>
  <c r="AJ28" i="7"/>
  <c r="AH28" i="7"/>
  <c r="AG28" i="7"/>
  <c r="AF28" i="7"/>
  <c r="AE28" i="7"/>
  <c r="AC28" i="7"/>
  <c r="AB28" i="7"/>
  <c r="AA28" i="7"/>
  <c r="Z28" i="7"/>
  <c r="X28" i="7"/>
  <c r="W28" i="7"/>
  <c r="V28" i="7"/>
  <c r="U28" i="7"/>
  <c r="S28" i="7"/>
  <c r="R28" i="7"/>
  <c r="Q28" i="7"/>
  <c r="P28" i="7"/>
  <c r="N28" i="7"/>
  <c r="M28" i="7"/>
  <c r="L28" i="7"/>
  <c r="K28" i="7"/>
  <c r="I28" i="7"/>
  <c r="H28" i="7"/>
  <c r="E11" i="7"/>
  <c r="E69" i="7"/>
  <c r="E28" i="7"/>
  <c r="E72" i="7"/>
  <c r="E26" i="7"/>
  <c r="E35" i="7"/>
  <c r="E46" i="7"/>
  <c r="E56" i="7"/>
  <c r="E7" i="7"/>
  <c r="E30" i="7"/>
  <c r="E37" i="7"/>
  <c r="E44" i="7"/>
  <c r="E77" i="7"/>
  <c r="C77" i="7"/>
  <c r="D59" i="7"/>
  <c r="D61" i="7"/>
  <c r="D63" i="7"/>
  <c r="D64" i="7"/>
  <c r="D65" i="7"/>
  <c r="D66" i="7"/>
  <c r="D70" i="7"/>
  <c r="G54" i="7"/>
  <c r="F54" i="7"/>
  <c r="G22" i="7"/>
  <c r="F22" i="7"/>
  <c r="D22" i="7"/>
  <c r="G19" i="7"/>
  <c r="G20" i="7"/>
  <c r="F20" i="7"/>
  <c r="D19" i="7"/>
  <c r="D20" i="7"/>
  <c r="F19" i="7"/>
  <c r="G21" i="7"/>
  <c r="F21" i="7"/>
  <c r="D21" i="7"/>
  <c r="D54" i="7"/>
  <c r="G53" i="7"/>
  <c r="F53" i="7"/>
  <c r="D53" i="7"/>
  <c r="C53" i="7"/>
  <c r="G61" i="7"/>
  <c r="F61" i="7"/>
  <c r="G77" i="7"/>
  <c r="F63" i="11"/>
  <c r="F41" i="1"/>
  <c r="E41" i="1"/>
  <c r="D41" i="1"/>
  <c r="C41" i="1"/>
  <c r="F40" i="1"/>
  <c r="E40" i="1"/>
  <c r="D40" i="1"/>
  <c r="C40" i="1"/>
  <c r="F39" i="1"/>
  <c r="E39" i="1"/>
  <c r="D39" i="1"/>
  <c r="C39" i="1"/>
  <c r="F38" i="1"/>
  <c r="E38" i="1"/>
  <c r="D38" i="1"/>
  <c r="C38" i="1"/>
  <c r="F37" i="1"/>
  <c r="E37" i="1"/>
  <c r="D37" i="1"/>
  <c r="C37" i="1"/>
  <c r="F36" i="1"/>
  <c r="E36" i="1"/>
  <c r="D36" i="1"/>
  <c r="C36" i="1"/>
  <c r="AH35" i="1"/>
  <c r="AG35" i="1"/>
  <c r="AF35" i="1"/>
  <c r="F35" i="1"/>
  <c r="E35" i="1"/>
  <c r="D35" i="1"/>
  <c r="C35" i="1"/>
  <c r="F34" i="1"/>
  <c r="E34" i="1"/>
  <c r="D34" i="1"/>
  <c r="C34" i="1"/>
  <c r="F33" i="1"/>
  <c r="E33" i="1"/>
  <c r="D33" i="1"/>
  <c r="C33" i="1"/>
  <c r="F32" i="1"/>
  <c r="E32" i="1"/>
  <c r="D32" i="1"/>
  <c r="C32" i="1"/>
  <c r="F31" i="1"/>
  <c r="E31" i="1"/>
  <c r="D31" i="1"/>
  <c r="C31" i="1"/>
  <c r="F30" i="1"/>
  <c r="E30" i="1"/>
  <c r="D30" i="1"/>
  <c r="C30" i="1"/>
  <c r="F29" i="1"/>
  <c r="E29" i="1"/>
  <c r="D29" i="1"/>
  <c r="C29" i="1"/>
  <c r="F28" i="1"/>
  <c r="E28" i="1"/>
  <c r="D28" i="1"/>
  <c r="C28" i="1"/>
  <c r="F27" i="1"/>
  <c r="E27" i="1"/>
  <c r="D27" i="1"/>
  <c r="C27" i="1"/>
  <c r="F26" i="1"/>
  <c r="E26" i="1"/>
  <c r="D26" i="1"/>
  <c r="C26" i="1"/>
  <c r="F25" i="1"/>
  <c r="E25" i="1"/>
  <c r="D25" i="1"/>
  <c r="C25" i="1"/>
  <c r="F24" i="1"/>
  <c r="E24" i="1"/>
  <c r="D24" i="1"/>
  <c r="C24" i="1"/>
  <c r="F23" i="1"/>
  <c r="E23" i="1"/>
  <c r="D23" i="1"/>
  <c r="C23" i="1"/>
  <c r="F22" i="1"/>
  <c r="E22" i="1"/>
  <c r="D22" i="1"/>
  <c r="C22" i="1"/>
  <c r="AE21" i="1"/>
  <c r="F21" i="1"/>
  <c r="E21" i="1"/>
  <c r="D21" i="1"/>
  <c r="C21" i="1"/>
  <c r="F20" i="1"/>
  <c r="E20" i="1"/>
  <c r="D20" i="1"/>
  <c r="C20" i="1"/>
  <c r="F19" i="1"/>
  <c r="E19" i="1"/>
  <c r="D19" i="1"/>
  <c r="C19" i="1"/>
  <c r="F18" i="1"/>
  <c r="E18" i="1"/>
  <c r="D18" i="1"/>
  <c r="C18" i="1"/>
  <c r="BV17" i="1"/>
  <c r="BU17" i="1"/>
  <c r="BT17" i="1"/>
  <c r="BS17" i="1"/>
  <c r="BR17" i="1"/>
  <c r="BQ17" i="1"/>
  <c r="BP17" i="1"/>
  <c r="BO17" i="1"/>
  <c r="BN17" i="1"/>
  <c r="BM17" i="1"/>
  <c r="BL17" i="1"/>
  <c r="BK17" i="1"/>
  <c r="BJ17" i="1"/>
  <c r="BI17" i="1"/>
  <c r="BH17" i="1"/>
  <c r="BG17" i="1"/>
  <c r="BF17" i="1"/>
  <c r="BE17" i="1"/>
  <c r="BD17" i="1"/>
  <c r="BC17" i="1"/>
  <c r="BB17" i="1"/>
  <c r="BA17" i="1"/>
  <c r="AZ17" i="1"/>
  <c r="AY17" i="1"/>
  <c r="AX17" i="1"/>
  <c r="AW17" i="1"/>
  <c r="AV17" i="1"/>
  <c r="AU17" i="1"/>
  <c r="AT17" i="1"/>
  <c r="AS17" i="1"/>
  <c r="AR17" i="1"/>
  <c r="AQ17" i="1"/>
  <c r="AP17" i="1"/>
  <c r="AO17" i="1"/>
  <c r="AN17" i="1"/>
  <c r="AM17" i="1"/>
  <c r="AL17" i="1"/>
  <c r="AK17" i="1"/>
  <c r="AJ17" i="1"/>
  <c r="AI17" i="1"/>
  <c r="AH17" i="1"/>
  <c r="AG17" i="1"/>
  <c r="AF17" i="1"/>
  <c r="AE17" i="1"/>
  <c r="AD17" i="1"/>
  <c r="AC17" i="1"/>
  <c r="AB17" i="1"/>
  <c r="AA17" i="1"/>
  <c r="Z17" i="1"/>
  <c r="Y17" i="1"/>
  <c r="X17" i="1"/>
  <c r="W17" i="1"/>
  <c r="V17" i="1"/>
  <c r="U17" i="1"/>
  <c r="T17" i="1"/>
  <c r="S17" i="1"/>
  <c r="R17" i="1"/>
  <c r="Q17" i="1"/>
  <c r="P17" i="1"/>
  <c r="O17" i="1"/>
  <c r="N17" i="1"/>
  <c r="M17" i="1"/>
  <c r="L17" i="1"/>
  <c r="K17" i="1"/>
  <c r="J17" i="1"/>
  <c r="I17" i="1"/>
  <c r="H17" i="1"/>
  <c r="G17" i="1"/>
  <c r="F16" i="1"/>
  <c r="F17" i="1"/>
  <c r="E16" i="1"/>
  <c r="E17" i="1"/>
  <c r="D16" i="1"/>
  <c r="D17" i="1"/>
  <c r="C16" i="1"/>
  <c r="C17" i="1"/>
  <c r="F15" i="1"/>
  <c r="E15" i="1"/>
  <c r="D15" i="1"/>
  <c r="C15" i="1"/>
  <c r="F14" i="1"/>
  <c r="E14" i="1"/>
  <c r="D14" i="1"/>
  <c r="C14" i="1"/>
  <c r="F13" i="1"/>
  <c r="E13" i="1"/>
  <c r="D13" i="1"/>
  <c r="C13" i="1"/>
  <c r="F12" i="1"/>
  <c r="E12" i="1"/>
  <c r="D12" i="1"/>
  <c r="C12" i="1"/>
  <c r="F11" i="1"/>
  <c r="E11" i="1"/>
  <c r="D11" i="1"/>
  <c r="C11" i="1"/>
  <c r="F10" i="1"/>
  <c r="E10" i="1"/>
  <c r="D10" i="1"/>
  <c r="C10" i="1"/>
  <c r="BV9" i="1"/>
  <c r="BU9" i="1"/>
  <c r="BT9" i="1"/>
  <c r="BS9" i="1"/>
  <c r="BR9" i="1"/>
  <c r="BQ9" i="1"/>
  <c r="BP9" i="1"/>
  <c r="BO9" i="1"/>
  <c r="BN9" i="1"/>
  <c r="BM9" i="1"/>
  <c r="BL9" i="1"/>
  <c r="BK9" i="1"/>
  <c r="BJ9" i="1"/>
  <c r="BI9" i="1"/>
  <c r="BH9" i="1"/>
  <c r="BG9" i="1"/>
  <c r="BF9" i="1"/>
  <c r="BE9" i="1"/>
  <c r="BD9" i="1"/>
  <c r="BC9" i="1"/>
  <c r="BB9" i="1"/>
  <c r="BA9" i="1"/>
  <c r="AZ9" i="1"/>
  <c r="AY9" i="1"/>
  <c r="AX9" i="1"/>
  <c r="AW9" i="1"/>
  <c r="AV9" i="1"/>
  <c r="AU9" i="1"/>
  <c r="AT9" i="1"/>
  <c r="AS9" i="1"/>
  <c r="AR9" i="1"/>
  <c r="AQ9" i="1"/>
  <c r="AP9" i="1"/>
  <c r="AO9" i="1"/>
  <c r="AN9" i="1"/>
  <c r="AM9"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8" i="1"/>
  <c r="F9" i="1"/>
  <c r="E8" i="1"/>
  <c r="E9" i="1"/>
  <c r="D8" i="1"/>
  <c r="D9" i="1"/>
  <c r="C8" i="1"/>
  <c r="C9" i="1"/>
  <c r="F7" i="1"/>
  <c r="E7" i="1"/>
  <c r="D7" i="1"/>
  <c r="C7" i="1"/>
  <c r="BV6" i="1"/>
  <c r="BU6" i="1"/>
  <c r="BT6" i="1"/>
  <c r="BS6" i="1"/>
  <c r="BR6" i="1"/>
  <c r="BQ6" i="1"/>
  <c r="BP6" i="1"/>
  <c r="BO6" i="1"/>
  <c r="BN6" i="1"/>
  <c r="BM6" i="1"/>
  <c r="BL6" i="1"/>
  <c r="BK6" i="1"/>
  <c r="BJ6" i="1"/>
  <c r="BI6" i="1"/>
  <c r="BH6" i="1"/>
  <c r="BG6" i="1"/>
  <c r="BF6" i="1"/>
  <c r="BE6" i="1"/>
  <c r="BD6" i="1"/>
  <c r="BC6" i="1"/>
  <c r="BB6" i="1"/>
  <c r="BA6" i="1"/>
  <c r="AZ6" i="1"/>
  <c r="AY6" i="1"/>
  <c r="AX6" i="1"/>
  <c r="AW6" i="1"/>
  <c r="AV6" i="1"/>
  <c r="AU6" i="1"/>
  <c r="AT6" i="1"/>
  <c r="AS6" i="1"/>
  <c r="AR6" i="1"/>
  <c r="AQ6" i="1"/>
  <c r="AP6" i="1"/>
  <c r="AO6" i="1"/>
  <c r="AN6"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5" i="1"/>
  <c r="F6" i="1"/>
  <c r="E5" i="1"/>
  <c r="E6" i="1"/>
  <c r="D5" i="1"/>
  <c r="D6" i="1"/>
  <c r="C5" i="1"/>
  <c r="C6" i="1"/>
  <c r="F4" i="1"/>
  <c r="E4" i="1"/>
  <c r="D4" i="1"/>
  <c r="C4" i="1"/>
  <c r="B54" i="3"/>
  <c r="BV53" i="3"/>
  <c r="BU53" i="3"/>
  <c r="BT53" i="3"/>
  <c r="BS53" i="3"/>
  <c r="BR53" i="3"/>
  <c r="BQ53" i="3"/>
  <c r="BP53" i="3"/>
  <c r="BO53" i="3"/>
  <c r="BN53" i="3"/>
  <c r="BM53" i="3"/>
  <c r="BL53" i="3"/>
  <c r="BK53" i="3"/>
  <c r="BJ53" i="3"/>
  <c r="BI53" i="3"/>
  <c r="BH53" i="3"/>
  <c r="BG53" i="3"/>
  <c r="BF53" i="3"/>
  <c r="BE53" i="3"/>
  <c r="BD53" i="3"/>
  <c r="BC53" i="3"/>
  <c r="BB53" i="3"/>
  <c r="BA53" i="3"/>
  <c r="AZ53" i="3"/>
  <c r="AY53" i="3"/>
  <c r="AX53" i="3"/>
  <c r="AW53" i="3"/>
  <c r="AV53" i="3"/>
  <c r="AU53" i="3"/>
  <c r="AT53" i="3"/>
  <c r="AS53" i="3"/>
  <c r="AR53" i="3"/>
  <c r="AQ53" i="3"/>
  <c r="AP53" i="3"/>
  <c r="AO53" i="3"/>
  <c r="AN53" i="3"/>
  <c r="AM53" i="3"/>
  <c r="AL53" i="3"/>
  <c r="AK53" i="3"/>
  <c r="AJ53" i="3"/>
  <c r="AI53" i="3"/>
  <c r="AH53" i="3"/>
  <c r="AG53" i="3"/>
  <c r="AF53" i="3"/>
  <c r="AE53" i="3"/>
  <c r="AD53" i="3"/>
  <c r="AC53" i="3"/>
  <c r="AB53" i="3"/>
  <c r="AA53" i="3"/>
  <c r="Z53" i="3"/>
  <c r="Y53" i="3"/>
  <c r="X53" i="3"/>
  <c r="W53" i="3"/>
  <c r="V53" i="3"/>
  <c r="U53" i="3"/>
  <c r="T53" i="3"/>
  <c r="S53" i="3"/>
  <c r="R53" i="3"/>
  <c r="Q53" i="3"/>
  <c r="P53" i="3"/>
  <c r="O53" i="3"/>
  <c r="N53" i="3"/>
  <c r="M53" i="3"/>
  <c r="L53" i="3"/>
  <c r="K53" i="3"/>
  <c r="J53" i="3"/>
  <c r="I53" i="3"/>
  <c r="H53" i="3"/>
  <c r="G53" i="3"/>
  <c r="B53" i="3"/>
  <c r="BV52" i="3"/>
  <c r="BU52" i="3"/>
  <c r="BT52" i="3"/>
  <c r="BS52" i="3"/>
  <c r="BR52" i="3"/>
  <c r="BQ52" i="3"/>
  <c r="BP52" i="3"/>
  <c r="BO52" i="3"/>
  <c r="BN52" i="3"/>
  <c r="BM52" i="3"/>
  <c r="BL52" i="3"/>
  <c r="BK52" i="3"/>
  <c r="BJ52" i="3"/>
  <c r="BI52" i="3"/>
  <c r="BH52" i="3"/>
  <c r="BG52" i="3"/>
  <c r="BF52" i="3"/>
  <c r="BE52" i="3"/>
  <c r="BD52" i="3"/>
  <c r="BC52" i="3"/>
  <c r="BB52" i="3"/>
  <c r="BA52" i="3"/>
  <c r="AZ52"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X52" i="3"/>
  <c r="W52" i="3"/>
  <c r="V52" i="3"/>
  <c r="U52" i="3"/>
  <c r="T52" i="3"/>
  <c r="S52" i="3"/>
  <c r="R52" i="3"/>
  <c r="Q52" i="3"/>
  <c r="P52" i="3"/>
  <c r="O52" i="3"/>
  <c r="N52" i="3"/>
  <c r="M52" i="3"/>
  <c r="L52" i="3"/>
  <c r="K52" i="3"/>
  <c r="J52" i="3"/>
  <c r="I52" i="3"/>
  <c r="H52" i="3"/>
  <c r="G52" i="3"/>
  <c r="B52" i="3"/>
  <c r="B51" i="3"/>
  <c r="BV50" i="3"/>
  <c r="BU50" i="3"/>
  <c r="BT50" i="3"/>
  <c r="BS50" i="3"/>
  <c r="BR50" i="3"/>
  <c r="BQ50" i="3"/>
  <c r="BP50" i="3"/>
  <c r="BO50" i="3"/>
  <c r="BN50" i="3"/>
  <c r="BM50" i="3"/>
  <c r="BL50" i="3"/>
  <c r="BK50" i="3"/>
  <c r="BJ50" i="3"/>
  <c r="BI50" i="3"/>
  <c r="BH50" i="3"/>
  <c r="BG50" i="3"/>
  <c r="BF50" i="3"/>
  <c r="BE50" i="3"/>
  <c r="BD50" i="3"/>
  <c r="BC50" i="3"/>
  <c r="BB50"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V50" i="3"/>
  <c r="U50" i="3"/>
  <c r="T50" i="3"/>
  <c r="S50" i="3"/>
  <c r="R50" i="3"/>
  <c r="Q50" i="3"/>
  <c r="P50" i="3"/>
  <c r="O50" i="3"/>
  <c r="N50" i="3"/>
  <c r="M50" i="3"/>
  <c r="L50" i="3"/>
  <c r="K50" i="3"/>
  <c r="J50" i="3"/>
  <c r="I50" i="3"/>
  <c r="G50" i="3"/>
  <c r="B50" i="3"/>
  <c r="BV49" i="3"/>
  <c r="BU49" i="3"/>
  <c r="BT49" i="3"/>
  <c r="BS49" i="3"/>
  <c r="BR49" i="3"/>
  <c r="BQ49" i="3"/>
  <c r="BP49" i="3"/>
  <c r="BO49" i="3"/>
  <c r="BN49" i="3"/>
  <c r="BM49" i="3"/>
  <c r="BL49" i="3"/>
  <c r="BK49" i="3"/>
  <c r="BJ49" i="3"/>
  <c r="BI49" i="3"/>
  <c r="BH49" i="3"/>
  <c r="BG49" i="3"/>
  <c r="BF49" i="3"/>
  <c r="BE49" i="3"/>
  <c r="BD49" i="3"/>
  <c r="BC49" i="3"/>
  <c r="BB49" i="3"/>
  <c r="BA49" i="3"/>
  <c r="AZ49" i="3"/>
  <c r="AY49" i="3"/>
  <c r="AX49" i="3"/>
  <c r="AW49" i="3"/>
  <c r="AV49" i="3"/>
  <c r="AU49" i="3"/>
  <c r="AT49" i="3"/>
  <c r="AS49" i="3"/>
  <c r="AR49" i="3"/>
  <c r="AQ49" i="3"/>
  <c r="AP49" i="3"/>
  <c r="AO49" i="3"/>
  <c r="AN49" i="3"/>
  <c r="AM49" i="3"/>
  <c r="AL49" i="3"/>
  <c r="AK49" i="3"/>
  <c r="AJ49" i="3"/>
  <c r="AI49" i="3"/>
  <c r="AH49" i="3"/>
  <c r="AG49" i="3"/>
  <c r="AF49" i="3"/>
  <c r="AE49" i="3"/>
  <c r="AD49" i="3"/>
  <c r="AC49" i="3"/>
  <c r="AB49" i="3"/>
  <c r="AA49" i="3"/>
  <c r="Z49" i="3"/>
  <c r="Y49" i="3"/>
  <c r="X49" i="3"/>
  <c r="W49" i="3"/>
  <c r="V49" i="3"/>
  <c r="U49" i="3"/>
  <c r="T49" i="3"/>
  <c r="S49" i="3"/>
  <c r="R49" i="3"/>
  <c r="Q49" i="3"/>
  <c r="P49" i="3"/>
  <c r="O49" i="3"/>
  <c r="N49" i="3"/>
  <c r="M49" i="3"/>
  <c r="L49" i="3"/>
  <c r="K49" i="3"/>
  <c r="J49" i="3"/>
  <c r="I49" i="3"/>
  <c r="G49" i="3"/>
  <c r="B49" i="3"/>
  <c r="BV48" i="3"/>
  <c r="BU48" i="3"/>
  <c r="BT48" i="3"/>
  <c r="BS48" i="3"/>
  <c r="BR48" i="3"/>
  <c r="BQ48" i="3"/>
  <c r="BP48" i="3"/>
  <c r="BO48" i="3"/>
  <c r="BN48" i="3"/>
  <c r="BM48" i="3"/>
  <c r="BL48" i="3"/>
  <c r="BK48" i="3"/>
  <c r="BJ48" i="3"/>
  <c r="BI48" i="3"/>
  <c r="BH48" i="3"/>
  <c r="BG48" i="3"/>
  <c r="BF48" i="3"/>
  <c r="BE48" i="3"/>
  <c r="BD48" i="3"/>
  <c r="BC48" i="3"/>
  <c r="BB48"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V48" i="3"/>
  <c r="U48" i="3"/>
  <c r="T48" i="3"/>
  <c r="S48" i="3"/>
  <c r="R48" i="3"/>
  <c r="Q48" i="3"/>
  <c r="P48" i="3"/>
  <c r="O48" i="3"/>
  <c r="N48" i="3"/>
  <c r="M48" i="3"/>
  <c r="L48" i="3"/>
  <c r="K48" i="3"/>
  <c r="J48" i="3"/>
  <c r="I48" i="3"/>
  <c r="H48" i="3"/>
  <c r="G48" i="3"/>
  <c r="BV47" i="3"/>
  <c r="BU47" i="3"/>
  <c r="BT47" i="3"/>
  <c r="BS47" i="3"/>
  <c r="BR47" i="3"/>
  <c r="BQ47" i="3"/>
  <c r="BP47" i="3"/>
  <c r="BO47" i="3"/>
  <c r="BN47" i="3"/>
  <c r="BM47" i="3"/>
  <c r="BL47" i="3"/>
  <c r="BK47" i="3"/>
  <c r="BJ47" i="3"/>
  <c r="BI47" i="3"/>
  <c r="BH47" i="3"/>
  <c r="BG47" i="3"/>
  <c r="BF47" i="3"/>
  <c r="BE47" i="3"/>
  <c r="BD47" i="3"/>
  <c r="BC47" i="3"/>
  <c r="BB47" i="3"/>
  <c r="BA47" i="3"/>
  <c r="AZ47" i="3"/>
  <c r="AY47" i="3"/>
  <c r="AX47" i="3"/>
  <c r="AW47" i="3"/>
  <c r="AV47" i="3"/>
  <c r="AU47" i="3"/>
  <c r="AT47" i="3"/>
  <c r="AS47" i="3"/>
  <c r="AR47" i="3"/>
  <c r="AQ47" i="3"/>
  <c r="AP47" i="3"/>
  <c r="AO47" i="3"/>
  <c r="AN47" i="3"/>
  <c r="AM47" i="3"/>
  <c r="AL47" i="3"/>
  <c r="AK47" i="3"/>
  <c r="AJ47" i="3"/>
  <c r="AI47" i="3"/>
  <c r="AH47" i="3"/>
  <c r="AG47" i="3"/>
  <c r="AF47" i="3"/>
  <c r="AE47" i="3"/>
  <c r="AD47" i="3"/>
  <c r="AC47" i="3"/>
  <c r="AB47" i="3"/>
  <c r="AA47" i="3"/>
  <c r="Z47" i="3"/>
  <c r="Y47" i="3"/>
  <c r="X47" i="3"/>
  <c r="W47" i="3"/>
  <c r="V47" i="3"/>
  <c r="U47" i="3"/>
  <c r="T47" i="3"/>
  <c r="S47" i="3"/>
  <c r="R47" i="3"/>
  <c r="Q47" i="3"/>
  <c r="P47" i="3"/>
  <c r="O47" i="3"/>
  <c r="N47" i="3"/>
  <c r="M47" i="3"/>
  <c r="L47" i="3"/>
  <c r="K47" i="3"/>
  <c r="J47" i="3"/>
  <c r="I47" i="3"/>
  <c r="H47" i="3"/>
  <c r="G47" i="3"/>
  <c r="BV46" i="3"/>
  <c r="BU46" i="3"/>
  <c r="BT46" i="3"/>
  <c r="BS46" i="3"/>
  <c r="BR46" i="3"/>
  <c r="BQ46" i="3"/>
  <c r="BP46" i="3"/>
  <c r="BO46" i="3"/>
  <c r="BN46" i="3"/>
  <c r="BM46" i="3"/>
  <c r="BL46" i="3"/>
  <c r="BK46" i="3"/>
  <c r="BJ46" i="3"/>
  <c r="BI46" i="3"/>
  <c r="BH46" i="3"/>
  <c r="BG46" i="3"/>
  <c r="BF46" i="3"/>
  <c r="BE46" i="3"/>
  <c r="BD46" i="3"/>
  <c r="BC46" i="3"/>
  <c r="BB46"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V46" i="3"/>
  <c r="U46" i="3"/>
  <c r="T46" i="3"/>
  <c r="S46" i="3"/>
  <c r="R46" i="3"/>
  <c r="Q46" i="3"/>
  <c r="P46" i="3"/>
  <c r="O46" i="3"/>
  <c r="N46" i="3"/>
  <c r="M46" i="3"/>
  <c r="L46" i="3"/>
  <c r="K46" i="3"/>
  <c r="J46" i="3"/>
  <c r="I46" i="3"/>
  <c r="H46" i="3"/>
  <c r="G46" i="3"/>
  <c r="BV45" i="3"/>
  <c r="BU45" i="3"/>
  <c r="BT45" i="3"/>
  <c r="BS45" i="3"/>
  <c r="BR45" i="3"/>
  <c r="BQ45" i="3"/>
  <c r="BP45" i="3"/>
  <c r="BO45" i="3"/>
  <c r="BN45" i="3"/>
  <c r="BM45" i="3"/>
  <c r="BL45" i="3"/>
  <c r="BK45" i="3"/>
  <c r="BJ45" i="3"/>
  <c r="BI45" i="3"/>
  <c r="BH45" i="3"/>
  <c r="BG45" i="3"/>
  <c r="BF45" i="3"/>
  <c r="BE45" i="3"/>
  <c r="BD45" i="3"/>
  <c r="BC45" i="3"/>
  <c r="BB45" i="3"/>
  <c r="BA45" i="3"/>
  <c r="AZ45" i="3"/>
  <c r="AY45" i="3"/>
  <c r="AX45"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R45" i="3"/>
  <c r="Q45" i="3"/>
  <c r="P45" i="3"/>
  <c r="O45" i="3"/>
  <c r="N45" i="3"/>
  <c r="M45" i="3"/>
  <c r="L45" i="3"/>
  <c r="K45" i="3"/>
  <c r="J45" i="3"/>
  <c r="I45" i="3"/>
  <c r="H45" i="3"/>
  <c r="G45" i="3"/>
  <c r="BV44" i="3"/>
  <c r="BU44" i="3"/>
  <c r="BT44" i="3"/>
  <c r="BS44" i="3"/>
  <c r="BR44" i="3"/>
  <c r="BQ44" i="3"/>
  <c r="BP44" i="3"/>
  <c r="BO44" i="3"/>
  <c r="BN44" i="3"/>
  <c r="BM44" i="3"/>
  <c r="BL44" i="3"/>
  <c r="BK44" i="3"/>
  <c r="BJ44" i="3"/>
  <c r="BI44" i="3"/>
  <c r="BH44" i="3"/>
  <c r="BG44" i="3"/>
  <c r="BF44" i="3"/>
  <c r="BE44" i="3"/>
  <c r="BD44" i="3"/>
  <c r="BC44" i="3"/>
  <c r="BB44"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U44" i="3"/>
  <c r="T44" i="3"/>
  <c r="S44" i="3"/>
  <c r="R44" i="3"/>
  <c r="Q44" i="3"/>
  <c r="P44" i="3"/>
  <c r="O44" i="3"/>
  <c r="N44" i="3"/>
  <c r="M44" i="3"/>
  <c r="L44" i="3"/>
  <c r="K44" i="3"/>
  <c r="J44" i="3"/>
  <c r="I44" i="3"/>
  <c r="H44" i="3"/>
  <c r="G44" i="3"/>
  <c r="F44" i="3"/>
  <c r="E44" i="3"/>
  <c r="D44" i="3"/>
  <c r="C44" i="3"/>
  <c r="BV43" i="3"/>
  <c r="BU43" i="3"/>
  <c r="BT43" i="3"/>
  <c r="BS43" i="3"/>
  <c r="BR43" i="3"/>
  <c r="BQ43" i="3"/>
  <c r="BP43" i="3"/>
  <c r="BO43" i="3"/>
  <c r="BN43" i="3"/>
  <c r="BM43" i="3"/>
  <c r="BL43" i="3"/>
  <c r="BK43" i="3"/>
  <c r="BJ43" i="3"/>
  <c r="BI43" i="3"/>
  <c r="BH43" i="3"/>
  <c r="BG43" i="3"/>
  <c r="BF43" i="3"/>
  <c r="BE43" i="3"/>
  <c r="BD43" i="3"/>
  <c r="BC43" i="3"/>
  <c r="BB43" i="3"/>
  <c r="BA43" i="3"/>
  <c r="AZ43" i="3"/>
  <c r="AY43" i="3"/>
  <c r="AX43" i="3"/>
  <c r="AW43" i="3"/>
  <c r="AV43" i="3"/>
  <c r="AU43" i="3"/>
  <c r="AT43" i="3"/>
  <c r="AS43" i="3"/>
  <c r="AR43" i="3"/>
  <c r="AQ43" i="3"/>
  <c r="AP43" i="3"/>
  <c r="AO43" i="3"/>
  <c r="AN43" i="3"/>
  <c r="AM43" i="3"/>
  <c r="AL43" i="3"/>
  <c r="AK43" i="3"/>
  <c r="AJ43" i="3"/>
  <c r="AI43" i="3"/>
  <c r="AH43" i="3"/>
  <c r="AG43" i="3"/>
  <c r="AF43" i="3"/>
  <c r="AE43" i="3"/>
  <c r="AD43" i="3"/>
  <c r="AC43" i="3"/>
  <c r="AB43" i="3"/>
  <c r="AA43" i="3"/>
  <c r="Z43" i="3"/>
  <c r="Y43" i="3"/>
  <c r="X43" i="3"/>
  <c r="W43" i="3"/>
  <c r="V43" i="3"/>
  <c r="U43" i="3"/>
  <c r="T43" i="3"/>
  <c r="S43" i="3"/>
  <c r="R43" i="3"/>
  <c r="Q43" i="3"/>
  <c r="P43" i="3"/>
  <c r="O43" i="3"/>
  <c r="N43" i="3"/>
  <c r="M43" i="3"/>
  <c r="L43" i="3"/>
  <c r="K43" i="3"/>
  <c r="J43" i="3"/>
  <c r="I43" i="3"/>
  <c r="H43" i="3"/>
  <c r="G43" i="3"/>
  <c r="BV41" i="3"/>
  <c r="BU41" i="3"/>
  <c r="BT41" i="3"/>
  <c r="BT42" i="3"/>
  <c r="BS41" i="3"/>
  <c r="BR41" i="3"/>
  <c r="BR42" i="3"/>
  <c r="BQ41" i="3"/>
  <c r="BQ42" i="3"/>
  <c r="BP41" i="3"/>
  <c r="BP42" i="3"/>
  <c r="BO41" i="3"/>
  <c r="BN41" i="3"/>
  <c r="BN42" i="3"/>
  <c r="BM41" i="3"/>
  <c r="BL41" i="3"/>
  <c r="BL42" i="3"/>
  <c r="BK41" i="3"/>
  <c r="BJ41" i="3"/>
  <c r="BI41" i="3"/>
  <c r="BI42" i="3"/>
  <c r="BH41" i="3"/>
  <c r="BG41" i="3"/>
  <c r="BF41" i="3"/>
  <c r="BE41" i="3"/>
  <c r="BD41" i="3"/>
  <c r="BC41" i="3"/>
  <c r="BB41" i="3"/>
  <c r="BB42" i="3"/>
  <c r="BA41" i="3"/>
  <c r="AZ41" i="3"/>
  <c r="AZ42" i="3"/>
  <c r="AY41" i="3"/>
  <c r="AY42" i="3"/>
  <c r="AX41" i="3"/>
  <c r="AX42" i="3"/>
  <c r="AW41" i="3"/>
  <c r="AV41" i="3"/>
  <c r="AV42" i="3"/>
  <c r="AU41" i="3"/>
  <c r="AU42" i="3"/>
  <c r="AT41" i="3"/>
  <c r="AT42" i="3"/>
  <c r="AS41" i="3"/>
  <c r="AR41" i="3"/>
  <c r="AR42" i="3"/>
  <c r="AQ41" i="3"/>
  <c r="AP41" i="3"/>
  <c r="AP42" i="3"/>
  <c r="AO41" i="3"/>
  <c r="AN41" i="3"/>
  <c r="AN42" i="3"/>
  <c r="AM41" i="3"/>
  <c r="AM42" i="3"/>
  <c r="AL41" i="3"/>
  <c r="AL42" i="3"/>
  <c r="AK41" i="3"/>
  <c r="AJ41" i="3"/>
  <c r="AI41" i="3"/>
  <c r="AH41" i="3"/>
  <c r="AH42" i="3"/>
  <c r="AG41" i="3"/>
  <c r="AG42" i="3"/>
  <c r="AF41" i="3"/>
  <c r="AF42" i="3"/>
  <c r="AE41" i="3"/>
  <c r="AE42" i="3"/>
  <c r="AD41" i="3"/>
  <c r="AD42" i="3"/>
  <c r="AC41" i="3"/>
  <c r="AC42" i="3"/>
  <c r="AB41" i="3"/>
  <c r="AB42" i="3"/>
  <c r="AA41" i="3"/>
  <c r="AA42" i="3"/>
  <c r="Z41" i="3"/>
  <c r="Z42" i="3"/>
  <c r="Y41" i="3"/>
  <c r="Y42" i="3"/>
  <c r="X41" i="3"/>
  <c r="X42" i="3"/>
  <c r="W41" i="3"/>
  <c r="W42" i="3"/>
  <c r="V41" i="3"/>
  <c r="V42" i="3"/>
  <c r="U41" i="3"/>
  <c r="U42" i="3"/>
  <c r="T41" i="3"/>
  <c r="T42" i="3"/>
  <c r="S41" i="3"/>
  <c r="R41" i="3"/>
  <c r="Q41" i="3"/>
  <c r="P41" i="3"/>
  <c r="O41" i="3"/>
  <c r="N41" i="3"/>
  <c r="N42" i="3"/>
  <c r="M41" i="3"/>
  <c r="L41" i="3"/>
  <c r="L42" i="3"/>
  <c r="K41" i="3"/>
  <c r="J41" i="3"/>
  <c r="J42" i="3"/>
  <c r="I41" i="3"/>
  <c r="H41" i="3"/>
  <c r="H42" i="3"/>
  <c r="G41" i="3"/>
  <c r="BV40" i="3"/>
  <c r="BU40" i="3"/>
  <c r="BT40" i="3"/>
  <c r="BS40" i="3"/>
  <c r="BR40" i="3"/>
  <c r="BQ40" i="3"/>
  <c r="BP40" i="3"/>
  <c r="BO40" i="3"/>
  <c r="BN40" i="3"/>
  <c r="BM40" i="3"/>
  <c r="BL40" i="3"/>
  <c r="BK40" i="3"/>
  <c r="BJ40" i="3"/>
  <c r="BI40" i="3"/>
  <c r="BH40" i="3"/>
  <c r="BG40" i="3"/>
  <c r="BF40" i="3"/>
  <c r="BE40" i="3"/>
  <c r="BD40" i="3"/>
  <c r="BC40" i="3"/>
  <c r="BB40" i="3"/>
  <c r="BA40" i="3"/>
  <c r="AZ40" i="3"/>
  <c r="AY40" i="3"/>
  <c r="AX40"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X40" i="3"/>
  <c r="W40" i="3"/>
  <c r="V40" i="3"/>
  <c r="U40" i="3"/>
  <c r="T40" i="3"/>
  <c r="S40" i="3"/>
  <c r="R40" i="3"/>
  <c r="Q40" i="3"/>
  <c r="P40" i="3"/>
  <c r="O40" i="3"/>
  <c r="N40" i="3"/>
  <c r="M40" i="3"/>
  <c r="L40" i="3"/>
  <c r="K40" i="3"/>
  <c r="J40" i="3"/>
  <c r="I40" i="3"/>
  <c r="H40" i="3"/>
  <c r="G40" i="3"/>
  <c r="BV39" i="3"/>
  <c r="BU39" i="3"/>
  <c r="BT39" i="3"/>
  <c r="BS39" i="3"/>
  <c r="BR39" i="3"/>
  <c r="BQ39" i="3"/>
  <c r="BP39" i="3"/>
  <c r="BO39" i="3"/>
  <c r="BN39" i="3"/>
  <c r="BM39" i="3"/>
  <c r="BM42" i="3"/>
  <c r="BL39" i="3"/>
  <c r="BK39" i="3"/>
  <c r="BJ39" i="3"/>
  <c r="BI39" i="3"/>
  <c r="BH39" i="3"/>
  <c r="BG39" i="3"/>
  <c r="BF39" i="3"/>
  <c r="BE39" i="3"/>
  <c r="BD39" i="3"/>
  <c r="BC39" i="3"/>
  <c r="BB39" i="3"/>
  <c r="BA39" i="3"/>
  <c r="BA42" i="3"/>
  <c r="AZ39" i="3"/>
  <c r="AY39" i="3"/>
  <c r="AX39" i="3"/>
  <c r="AW39" i="3"/>
  <c r="AW42" i="3"/>
  <c r="AV39" i="3"/>
  <c r="AU39" i="3"/>
  <c r="AT39" i="3"/>
  <c r="AS39" i="3"/>
  <c r="AS42" i="3"/>
  <c r="AR39" i="3"/>
  <c r="AQ39" i="3"/>
  <c r="AP39" i="3"/>
  <c r="AO39" i="3"/>
  <c r="AO42" i="3"/>
  <c r="AN39" i="3"/>
  <c r="AM39" i="3"/>
  <c r="AL39" i="3"/>
  <c r="AK39" i="3"/>
  <c r="AK42" i="3"/>
  <c r="AJ39" i="3"/>
  <c r="AI39" i="3"/>
  <c r="AH39" i="3"/>
  <c r="AG39" i="3"/>
  <c r="AF39" i="3"/>
  <c r="AE39" i="3"/>
  <c r="AD39" i="3"/>
  <c r="AC39" i="3"/>
  <c r="AB39" i="3"/>
  <c r="AA39" i="3"/>
  <c r="Z39" i="3"/>
  <c r="Y39" i="3"/>
  <c r="X39" i="3"/>
  <c r="W39" i="3"/>
  <c r="V39" i="3"/>
  <c r="U39" i="3"/>
  <c r="T39" i="3"/>
  <c r="S39" i="3"/>
  <c r="R39" i="3"/>
  <c r="Q39" i="3"/>
  <c r="P39" i="3"/>
  <c r="O39" i="3"/>
  <c r="N39" i="3"/>
  <c r="M39" i="3"/>
  <c r="M42" i="3"/>
  <c r="L39" i="3"/>
  <c r="K39" i="3"/>
  <c r="J39" i="3"/>
  <c r="I39" i="3"/>
  <c r="I42" i="3"/>
  <c r="H39" i="3"/>
  <c r="G39" i="3"/>
  <c r="BV38" i="3"/>
  <c r="BU38" i="3"/>
  <c r="BT38" i="3"/>
  <c r="BS38" i="3"/>
  <c r="BR38" i="3"/>
  <c r="BQ38" i="3"/>
  <c r="BP38" i="3"/>
  <c r="BO38" i="3"/>
  <c r="BN38" i="3"/>
  <c r="BM38" i="3"/>
  <c r="BL38" i="3"/>
  <c r="BK38" i="3"/>
  <c r="BJ38" i="3"/>
  <c r="BI38" i="3"/>
  <c r="BH38" i="3"/>
  <c r="BG38" i="3"/>
  <c r="BF38" i="3"/>
  <c r="BE38" i="3"/>
  <c r="BD38" i="3"/>
  <c r="BC38" i="3"/>
  <c r="BB38" i="3"/>
  <c r="BA38" i="3"/>
  <c r="AZ38" i="3"/>
  <c r="AY38" i="3"/>
  <c r="AX38"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W38" i="3"/>
  <c r="V38" i="3"/>
  <c r="U38" i="3"/>
  <c r="T38" i="3"/>
  <c r="S38" i="3"/>
  <c r="R38" i="3"/>
  <c r="Q38" i="3"/>
  <c r="P38" i="3"/>
  <c r="O38" i="3"/>
  <c r="N38" i="3"/>
  <c r="M38" i="3"/>
  <c r="L38" i="3"/>
  <c r="K38" i="3"/>
  <c r="J38" i="3"/>
  <c r="I38" i="3"/>
  <c r="H38" i="3"/>
  <c r="G38" i="3"/>
  <c r="BV37" i="3"/>
  <c r="BU37" i="3"/>
  <c r="BT37" i="3"/>
  <c r="BS37" i="3"/>
  <c r="BR37" i="3"/>
  <c r="BQ37" i="3"/>
  <c r="BP37" i="3"/>
  <c r="BO37" i="3"/>
  <c r="BN37" i="3"/>
  <c r="BM37" i="3"/>
  <c r="BL37" i="3"/>
  <c r="BK37" i="3"/>
  <c r="BJ37" i="3"/>
  <c r="BI37" i="3"/>
  <c r="BH37" i="3"/>
  <c r="BG37" i="3"/>
  <c r="BF37" i="3"/>
  <c r="BE37" i="3"/>
  <c r="BD37" i="3"/>
  <c r="BC37" i="3"/>
  <c r="BB37" i="3"/>
  <c r="BA37" i="3"/>
  <c r="AZ37" i="3"/>
  <c r="AY37" i="3"/>
  <c r="AX37" i="3"/>
  <c r="AW37" i="3"/>
  <c r="AV37" i="3"/>
  <c r="AU37" i="3"/>
  <c r="AT37" i="3"/>
  <c r="AS37" i="3"/>
  <c r="AR37" i="3"/>
  <c r="AQ37" i="3"/>
  <c r="AP37" i="3"/>
  <c r="AO37" i="3"/>
  <c r="AN37" i="3"/>
  <c r="AM37" i="3"/>
  <c r="AL37" i="3"/>
  <c r="AK37" i="3"/>
  <c r="AJ37" i="3"/>
  <c r="AI37" i="3"/>
  <c r="AH37" i="3"/>
  <c r="AG37" i="3"/>
  <c r="AF37" i="3"/>
  <c r="AE37" i="3"/>
  <c r="AD37" i="3"/>
  <c r="AC37" i="3"/>
  <c r="AB37" i="3"/>
  <c r="AA37" i="3"/>
  <c r="Z37" i="3"/>
  <c r="Y37" i="3"/>
  <c r="X37" i="3"/>
  <c r="W37" i="3"/>
  <c r="V37" i="3"/>
  <c r="U37" i="3"/>
  <c r="T37" i="3"/>
  <c r="S37" i="3"/>
  <c r="R37" i="3"/>
  <c r="Q37" i="3"/>
  <c r="P37" i="3"/>
  <c r="O37" i="3"/>
  <c r="N37" i="3"/>
  <c r="M37" i="3"/>
  <c r="L37" i="3"/>
  <c r="K37" i="3"/>
  <c r="J37" i="3"/>
  <c r="I37" i="3"/>
  <c r="H37" i="3"/>
  <c r="G37" i="3"/>
  <c r="BV36" i="3"/>
  <c r="BU36" i="3"/>
  <c r="BT36" i="3"/>
  <c r="BS36" i="3"/>
  <c r="BR36" i="3"/>
  <c r="BQ36" i="3"/>
  <c r="BP36" i="3"/>
  <c r="BO36" i="3"/>
  <c r="BN36" i="3"/>
  <c r="BM36" i="3"/>
  <c r="BL36" i="3"/>
  <c r="BK36" i="3"/>
  <c r="BJ36" i="3"/>
  <c r="BI36" i="3"/>
  <c r="BH36" i="3"/>
  <c r="BG36" i="3"/>
  <c r="BF36" i="3"/>
  <c r="BE36" i="3"/>
  <c r="BD36" i="3"/>
  <c r="BC36" i="3"/>
  <c r="BB36" i="3"/>
  <c r="BA36" i="3"/>
  <c r="AZ36" i="3"/>
  <c r="AY36" i="3"/>
  <c r="AX36" i="3"/>
  <c r="AW36" i="3"/>
  <c r="AV36" i="3"/>
  <c r="AU36" i="3"/>
  <c r="AT36" i="3"/>
  <c r="AS36" i="3"/>
  <c r="AR36" i="3"/>
  <c r="AQ36" i="3"/>
  <c r="AP36" i="3"/>
  <c r="AO36" i="3"/>
  <c r="AN36" i="3"/>
  <c r="AM36" i="3"/>
  <c r="AL36" i="3"/>
  <c r="AK36" i="3"/>
  <c r="AJ36" i="3"/>
  <c r="AI36" i="3"/>
  <c r="AH36" i="3"/>
  <c r="AG36" i="3"/>
  <c r="AF36" i="3"/>
  <c r="AE36" i="3"/>
  <c r="AD36" i="3"/>
  <c r="AC36" i="3"/>
  <c r="AB36" i="3"/>
  <c r="AA36" i="3"/>
  <c r="Z36" i="3"/>
  <c r="Y36" i="3"/>
  <c r="X36" i="3"/>
  <c r="W36" i="3"/>
  <c r="V36" i="3"/>
  <c r="U36" i="3"/>
  <c r="T36" i="3"/>
  <c r="S36" i="3"/>
  <c r="R36" i="3"/>
  <c r="Q36" i="3"/>
  <c r="P36" i="3"/>
  <c r="O36" i="3"/>
  <c r="N36" i="3"/>
  <c r="M36" i="3"/>
  <c r="L36" i="3"/>
  <c r="K36" i="3"/>
  <c r="J36" i="3"/>
  <c r="I36" i="3"/>
  <c r="H36" i="3"/>
  <c r="G36" i="3"/>
  <c r="BV35" i="3"/>
  <c r="BU35" i="3"/>
  <c r="BT35" i="3"/>
  <c r="BS35" i="3"/>
  <c r="BR35" i="3"/>
  <c r="BQ35" i="3"/>
  <c r="BP35" i="3"/>
  <c r="BO35" i="3"/>
  <c r="BN35" i="3"/>
  <c r="BM35" i="3"/>
  <c r="BL35" i="3"/>
  <c r="BK35" i="3"/>
  <c r="BJ35" i="3"/>
  <c r="BI35" i="3"/>
  <c r="BH35" i="3"/>
  <c r="BG35" i="3"/>
  <c r="BF35" i="3"/>
  <c r="BE35" i="3"/>
  <c r="BD35" i="3"/>
  <c r="BC35" i="3"/>
  <c r="BB35" i="3"/>
  <c r="BA35" i="3"/>
  <c r="AZ35" i="3"/>
  <c r="AY35" i="3"/>
  <c r="AX35" i="3"/>
  <c r="AW35" i="3"/>
  <c r="AV35" i="3"/>
  <c r="AU35" i="3"/>
  <c r="AT35" i="3"/>
  <c r="AS35" i="3"/>
  <c r="AR35" i="3"/>
  <c r="AQ35" i="3"/>
  <c r="AP35" i="3"/>
  <c r="AO35" i="3"/>
  <c r="AN35" i="3"/>
  <c r="AM35" i="3"/>
  <c r="AL35" i="3"/>
  <c r="AK35" i="3"/>
  <c r="AJ35" i="3"/>
  <c r="AI35" i="3"/>
  <c r="AH35" i="3"/>
  <c r="AG35" i="3"/>
  <c r="AF35" i="3"/>
  <c r="AE35" i="3"/>
  <c r="AD35" i="3"/>
  <c r="AC35" i="3"/>
  <c r="AB35" i="3"/>
  <c r="AA35" i="3"/>
  <c r="Z35" i="3"/>
  <c r="Y35" i="3"/>
  <c r="X35" i="3"/>
  <c r="W35" i="3"/>
  <c r="V35" i="3"/>
  <c r="U35" i="3"/>
  <c r="T35" i="3"/>
  <c r="S35" i="3"/>
  <c r="P35" i="3"/>
  <c r="O35" i="3"/>
  <c r="N35" i="3"/>
  <c r="M35" i="3"/>
  <c r="L35" i="3"/>
  <c r="K35" i="3"/>
  <c r="J35" i="3"/>
  <c r="I35" i="3"/>
  <c r="H35" i="3"/>
  <c r="G35" i="3"/>
  <c r="BV33" i="3"/>
  <c r="BU33" i="3"/>
  <c r="BT33" i="3"/>
  <c r="BS33" i="3"/>
  <c r="BR33" i="3"/>
  <c r="BQ33" i="3"/>
  <c r="BP33" i="3"/>
  <c r="BO33" i="3"/>
  <c r="BN33" i="3"/>
  <c r="BM33" i="3"/>
  <c r="BL33" i="3"/>
  <c r="BK33" i="3"/>
  <c r="BJ33" i="3"/>
  <c r="BI33" i="3"/>
  <c r="BH33" i="3"/>
  <c r="BG33" i="3"/>
  <c r="BF33" i="3"/>
  <c r="BE33" i="3"/>
  <c r="BD33" i="3"/>
  <c r="BC33" i="3"/>
  <c r="BB33" i="3"/>
  <c r="BA33" i="3"/>
  <c r="AZ33" i="3"/>
  <c r="AY33" i="3"/>
  <c r="AX33" i="3"/>
  <c r="AW33" i="3"/>
  <c r="AV33" i="3"/>
  <c r="AU33" i="3"/>
  <c r="AT33" i="3"/>
  <c r="AS33" i="3"/>
  <c r="AR33" i="3"/>
  <c r="AQ33" i="3"/>
  <c r="AP33" i="3"/>
  <c r="AO33" i="3"/>
  <c r="AN33" i="3"/>
  <c r="AM33" i="3"/>
  <c r="AL33" i="3"/>
  <c r="AK33" i="3"/>
  <c r="AJ33" i="3"/>
  <c r="AI33" i="3"/>
  <c r="AH33" i="3"/>
  <c r="AG33" i="3"/>
  <c r="AF33" i="3"/>
  <c r="AE33" i="3"/>
  <c r="AD33" i="3"/>
  <c r="AC33" i="3"/>
  <c r="AB33" i="3"/>
  <c r="AA33" i="3"/>
  <c r="Z33" i="3"/>
  <c r="Y33" i="3"/>
  <c r="X33" i="3"/>
  <c r="W33" i="3"/>
  <c r="V33" i="3"/>
  <c r="U33" i="3"/>
  <c r="T33" i="3"/>
  <c r="S33" i="3"/>
  <c r="R33" i="3"/>
  <c r="Q33" i="3"/>
  <c r="P33" i="3"/>
  <c r="O33" i="3"/>
  <c r="N33" i="3"/>
  <c r="M33" i="3"/>
  <c r="L33" i="3"/>
  <c r="K33" i="3"/>
  <c r="J33" i="3"/>
  <c r="I33" i="3"/>
  <c r="H33" i="3"/>
  <c r="G33" i="3"/>
  <c r="BV31" i="3"/>
  <c r="BU31" i="3"/>
  <c r="BT31" i="3"/>
  <c r="BS31" i="3"/>
  <c r="BR31" i="3"/>
  <c r="BQ31" i="3"/>
  <c r="BP31" i="3"/>
  <c r="BO31" i="3"/>
  <c r="BN31" i="3"/>
  <c r="BM31" i="3"/>
  <c r="BL31" i="3"/>
  <c r="BK31" i="3"/>
  <c r="BJ31" i="3"/>
  <c r="BI31" i="3"/>
  <c r="BH31" i="3"/>
  <c r="BG31" i="3"/>
  <c r="BF31" i="3"/>
  <c r="BE31" i="3"/>
  <c r="BD31" i="3"/>
  <c r="BC31" i="3"/>
  <c r="BB31" i="3"/>
  <c r="BA31" i="3"/>
  <c r="AZ31" i="3"/>
  <c r="AY31" i="3"/>
  <c r="AX31" i="3"/>
  <c r="AW31" i="3"/>
  <c r="AV31" i="3"/>
  <c r="AU31" i="3"/>
  <c r="AT31" i="3"/>
  <c r="AS31" i="3"/>
  <c r="AR31" i="3"/>
  <c r="AQ31" i="3"/>
  <c r="AP31" i="3"/>
  <c r="AO31" i="3"/>
  <c r="AN31" i="3"/>
  <c r="AM31" i="3"/>
  <c r="AL31" i="3"/>
  <c r="AK31" i="3"/>
  <c r="AJ31" i="3"/>
  <c r="AI31" i="3"/>
  <c r="AH31" i="3"/>
  <c r="AG31" i="3"/>
  <c r="AF31" i="3"/>
  <c r="AE31" i="3"/>
  <c r="AD31" i="3"/>
  <c r="AC31" i="3"/>
  <c r="AB31" i="3"/>
  <c r="AA31" i="3"/>
  <c r="Z31" i="3"/>
  <c r="Y31" i="3"/>
  <c r="X31" i="3"/>
  <c r="W31" i="3"/>
  <c r="V31" i="3"/>
  <c r="U31" i="3"/>
  <c r="T31" i="3"/>
  <c r="S31" i="3"/>
  <c r="R31" i="3"/>
  <c r="Q31" i="3"/>
  <c r="P31" i="3"/>
  <c r="O31" i="3"/>
  <c r="N31" i="3"/>
  <c r="M31" i="3"/>
  <c r="L31" i="3"/>
  <c r="K31" i="3"/>
  <c r="J31" i="3"/>
  <c r="I31" i="3"/>
  <c r="H31" i="3"/>
  <c r="G31" i="3"/>
  <c r="BV30" i="3"/>
  <c r="BU30" i="3"/>
  <c r="BT30" i="3"/>
  <c r="BS30" i="3"/>
  <c r="BR30" i="3"/>
  <c r="BQ30" i="3"/>
  <c r="BP30" i="3"/>
  <c r="BO30" i="3"/>
  <c r="BN30" i="3"/>
  <c r="BM30" i="3"/>
  <c r="BL30" i="3"/>
  <c r="BK30" i="3"/>
  <c r="BJ30" i="3"/>
  <c r="BI30" i="3"/>
  <c r="BH30" i="3"/>
  <c r="BG30" i="3"/>
  <c r="BF30" i="3"/>
  <c r="BE30" i="3"/>
  <c r="BD30" i="3"/>
  <c r="BC30" i="3"/>
  <c r="BB30" i="3"/>
  <c r="BA30" i="3"/>
  <c r="AZ30" i="3"/>
  <c r="AY30" i="3"/>
  <c r="AX30" i="3"/>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W30" i="3"/>
  <c r="V30" i="3"/>
  <c r="U30" i="3"/>
  <c r="T30" i="3"/>
  <c r="S30" i="3"/>
  <c r="R30" i="3"/>
  <c r="Q30" i="3"/>
  <c r="P30" i="3"/>
  <c r="O30" i="3"/>
  <c r="N30" i="3"/>
  <c r="M30" i="3"/>
  <c r="L30" i="3"/>
  <c r="K30" i="3"/>
  <c r="J30" i="3"/>
  <c r="I30" i="3"/>
  <c r="H30" i="3"/>
  <c r="G30" i="3"/>
  <c r="BV29" i="3"/>
  <c r="BU29" i="3"/>
  <c r="BT29" i="3"/>
  <c r="BS29" i="3"/>
  <c r="BR29" i="3"/>
  <c r="BQ29" i="3"/>
  <c r="BP29" i="3"/>
  <c r="BO29" i="3"/>
  <c r="BN29" i="3"/>
  <c r="BM29" i="3"/>
  <c r="BL29" i="3"/>
  <c r="BK29" i="3"/>
  <c r="BJ29" i="3"/>
  <c r="BI29" i="3"/>
  <c r="BH29" i="3"/>
  <c r="BG29" i="3"/>
  <c r="BF29" i="3"/>
  <c r="BE29" i="3"/>
  <c r="BD29" i="3"/>
  <c r="BC29" i="3"/>
  <c r="BB29" i="3"/>
  <c r="BA29" i="3"/>
  <c r="AZ29" i="3"/>
  <c r="AY29" i="3"/>
  <c r="AX29" i="3"/>
  <c r="AW29" i="3"/>
  <c r="AV29" i="3"/>
  <c r="AU29" i="3"/>
  <c r="AT29" i="3"/>
  <c r="AS29" i="3"/>
  <c r="AR29" i="3"/>
  <c r="AQ29" i="3"/>
  <c r="AP29" i="3"/>
  <c r="AO29" i="3"/>
  <c r="AN29" i="3"/>
  <c r="AM29" i="3"/>
  <c r="AL29" i="3"/>
  <c r="AK29" i="3"/>
  <c r="AJ29" i="3"/>
  <c r="AI29" i="3"/>
  <c r="AH29" i="3"/>
  <c r="AG29" i="3"/>
  <c r="AF29" i="3"/>
  <c r="AE29" i="3"/>
  <c r="AD29" i="3"/>
  <c r="AC29" i="3"/>
  <c r="AB29" i="3"/>
  <c r="AA29" i="3"/>
  <c r="Z29" i="3"/>
  <c r="Y29" i="3"/>
  <c r="X29" i="3"/>
  <c r="W29" i="3"/>
  <c r="V29" i="3"/>
  <c r="U29" i="3"/>
  <c r="T29" i="3"/>
  <c r="S29" i="3"/>
  <c r="R29" i="3"/>
  <c r="Q29" i="3"/>
  <c r="P29" i="3"/>
  <c r="O29" i="3"/>
  <c r="N29" i="3"/>
  <c r="M29" i="3"/>
  <c r="L29" i="3"/>
  <c r="K29" i="3"/>
  <c r="J29" i="3"/>
  <c r="I29" i="3"/>
  <c r="H29" i="3"/>
  <c r="G29" i="3"/>
  <c r="F29" i="3"/>
  <c r="E29" i="3"/>
  <c r="D29" i="3"/>
  <c r="C29" i="3"/>
  <c r="BV28" i="3"/>
  <c r="BU28" i="3"/>
  <c r="BT28" i="3"/>
  <c r="BS28" i="3"/>
  <c r="BR28" i="3"/>
  <c r="BQ28" i="3"/>
  <c r="BP28" i="3"/>
  <c r="BO28" i="3"/>
  <c r="BN28" i="3"/>
  <c r="BM28" i="3"/>
  <c r="BL28" i="3"/>
  <c r="BK28" i="3"/>
  <c r="BJ28" i="3"/>
  <c r="BI28" i="3"/>
  <c r="BH28" i="3"/>
  <c r="BG28" i="3"/>
  <c r="BF28" i="3"/>
  <c r="BE28" i="3"/>
  <c r="BD28" i="3"/>
  <c r="BC28" i="3"/>
  <c r="BB28" i="3"/>
  <c r="BA28" i="3"/>
  <c r="AZ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V28" i="3"/>
  <c r="U28" i="3"/>
  <c r="T28" i="3"/>
  <c r="S28" i="3"/>
  <c r="R28" i="3"/>
  <c r="Q28" i="3"/>
  <c r="P28" i="3"/>
  <c r="O28" i="3"/>
  <c r="N28" i="3"/>
  <c r="M28" i="3"/>
  <c r="L28" i="3"/>
  <c r="K28" i="3"/>
  <c r="J28" i="3"/>
  <c r="I28" i="3"/>
  <c r="H28" i="3"/>
  <c r="G28" i="3"/>
  <c r="C28" i="3"/>
  <c r="BV27" i="3"/>
  <c r="BU27" i="3"/>
  <c r="BT27" i="3"/>
  <c r="BS27" i="3"/>
  <c r="BR27" i="3"/>
  <c r="BQ27" i="3"/>
  <c r="BP27" i="3"/>
  <c r="BO27" i="3"/>
  <c r="BN27" i="3"/>
  <c r="BM27" i="3"/>
  <c r="BL27" i="3"/>
  <c r="BK27" i="3"/>
  <c r="BJ27" i="3"/>
  <c r="BI27" i="3"/>
  <c r="BH27" i="3"/>
  <c r="BG27" i="3"/>
  <c r="BF27" i="3"/>
  <c r="BE27" i="3"/>
  <c r="BD27" i="3"/>
  <c r="BC27" i="3"/>
  <c r="BB27" i="3"/>
  <c r="BA27" i="3"/>
  <c r="AZ27" i="3"/>
  <c r="AY27" i="3"/>
  <c r="AX27" i="3"/>
  <c r="AW27" i="3"/>
  <c r="AV27" i="3"/>
  <c r="AU27" i="3"/>
  <c r="AT27" i="3"/>
  <c r="AS27" i="3"/>
  <c r="AR27" i="3"/>
  <c r="AQ27" i="3"/>
  <c r="AP27" i="3"/>
  <c r="AO27" i="3"/>
  <c r="AN27" i="3"/>
  <c r="AM27" i="3"/>
  <c r="AL27" i="3"/>
  <c r="AK27" i="3"/>
  <c r="AJ27" i="3"/>
  <c r="AI27" i="3"/>
  <c r="AH27" i="3"/>
  <c r="AG27" i="3"/>
  <c r="AF27" i="3"/>
  <c r="AE27" i="3"/>
  <c r="AD27" i="3"/>
  <c r="AC27" i="3"/>
  <c r="AB27" i="3"/>
  <c r="AA27" i="3"/>
  <c r="Z27" i="3"/>
  <c r="Y27" i="3"/>
  <c r="X27" i="3"/>
  <c r="W27" i="3"/>
  <c r="V27" i="3"/>
  <c r="U27" i="3"/>
  <c r="T27" i="3"/>
  <c r="S27" i="3"/>
  <c r="R27" i="3"/>
  <c r="Q27" i="3"/>
  <c r="P27" i="3"/>
  <c r="O27" i="3"/>
  <c r="N27" i="3"/>
  <c r="M27" i="3"/>
  <c r="L27" i="3"/>
  <c r="K27" i="3"/>
  <c r="J27" i="3"/>
  <c r="I27" i="3"/>
  <c r="H27" i="3"/>
  <c r="G27" i="3"/>
  <c r="F27" i="3"/>
  <c r="E27" i="3"/>
  <c r="D27" i="3"/>
  <c r="C27" i="3"/>
  <c r="BV26" i="3"/>
  <c r="BU26" i="3"/>
  <c r="BT26" i="3"/>
  <c r="BS26" i="3"/>
  <c r="BR26" i="3"/>
  <c r="BQ26" i="3"/>
  <c r="BP26" i="3"/>
  <c r="BO26" i="3"/>
  <c r="BN26" i="3"/>
  <c r="BM26" i="3"/>
  <c r="BL26" i="3"/>
  <c r="BK26" i="3"/>
  <c r="BJ26" i="3"/>
  <c r="BI26" i="3"/>
  <c r="BH26" i="3"/>
  <c r="BG26" i="3"/>
  <c r="BF26" i="3"/>
  <c r="BE26" i="3"/>
  <c r="BD26" i="3"/>
  <c r="BC26" i="3"/>
  <c r="BB26" i="3"/>
  <c r="BA26" i="3"/>
  <c r="AZ26" i="3"/>
  <c r="AY26" i="3"/>
  <c r="AX26"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V26" i="3"/>
  <c r="U26" i="3"/>
  <c r="T26" i="3"/>
  <c r="S26" i="3"/>
  <c r="R26" i="3"/>
  <c r="Q26" i="3"/>
  <c r="P26" i="3"/>
  <c r="O26" i="3"/>
  <c r="N26" i="3"/>
  <c r="M26" i="3"/>
  <c r="L26" i="3"/>
  <c r="K26" i="3"/>
  <c r="J26" i="3"/>
  <c r="I26" i="3"/>
  <c r="H26" i="3"/>
  <c r="G26" i="3"/>
  <c r="C26" i="3"/>
  <c r="BV25" i="3"/>
  <c r="BU25" i="3"/>
  <c r="BT25" i="3"/>
  <c r="BS25" i="3"/>
  <c r="BR25" i="3"/>
  <c r="BQ25" i="3"/>
  <c r="BP25" i="3"/>
  <c r="BO25" i="3"/>
  <c r="BN25" i="3"/>
  <c r="BM25" i="3"/>
  <c r="BL25" i="3"/>
  <c r="BK25" i="3"/>
  <c r="BJ25" i="3"/>
  <c r="BI25" i="3"/>
  <c r="BH25" i="3"/>
  <c r="BG25" i="3"/>
  <c r="BF25" i="3"/>
  <c r="BE25" i="3"/>
  <c r="BD25" i="3"/>
  <c r="BC25" i="3"/>
  <c r="BB25" i="3"/>
  <c r="BA25" i="3"/>
  <c r="AZ25" i="3"/>
  <c r="AY25" i="3"/>
  <c r="AX25" i="3"/>
  <c r="AW25" i="3"/>
  <c r="AV25" i="3"/>
  <c r="AU25" i="3"/>
  <c r="AT25" i="3"/>
  <c r="AS25" i="3"/>
  <c r="AR25" i="3"/>
  <c r="AQ25" i="3"/>
  <c r="AP25" i="3"/>
  <c r="AO25" i="3"/>
  <c r="AN25" i="3"/>
  <c r="AM25" i="3"/>
  <c r="AL25" i="3"/>
  <c r="AK25" i="3"/>
  <c r="AJ25" i="3"/>
  <c r="AI25" i="3"/>
  <c r="AH25" i="3"/>
  <c r="AG25" i="3"/>
  <c r="AF25" i="3"/>
  <c r="AE25" i="3"/>
  <c r="AD25" i="3"/>
  <c r="AC25" i="3"/>
  <c r="AB25" i="3"/>
  <c r="AA25" i="3"/>
  <c r="Z25" i="3"/>
  <c r="Y25" i="3"/>
  <c r="X25" i="3"/>
  <c r="W25" i="3"/>
  <c r="V25" i="3"/>
  <c r="U25" i="3"/>
  <c r="T25" i="3"/>
  <c r="S25" i="3"/>
  <c r="R25" i="3"/>
  <c r="Q25" i="3"/>
  <c r="P25" i="3"/>
  <c r="O25" i="3"/>
  <c r="N25" i="3"/>
  <c r="M25" i="3"/>
  <c r="L25" i="3"/>
  <c r="K25" i="3"/>
  <c r="J25" i="3"/>
  <c r="I25" i="3"/>
  <c r="H25" i="3"/>
  <c r="G25"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W24" i="3"/>
  <c r="V24" i="3"/>
  <c r="U24" i="3"/>
  <c r="T24" i="3"/>
  <c r="S24" i="3"/>
  <c r="O24" i="3"/>
  <c r="N24" i="3"/>
  <c r="M24" i="3"/>
  <c r="L24" i="3"/>
  <c r="K24" i="3"/>
  <c r="J24" i="3"/>
  <c r="I24" i="3"/>
  <c r="H24" i="3"/>
  <c r="G24" i="3"/>
  <c r="BV23" i="3"/>
  <c r="BU23" i="3"/>
  <c r="BT23" i="3"/>
  <c r="BS23" i="3"/>
  <c r="BR23" i="3"/>
  <c r="BQ23" i="3"/>
  <c r="BP23" i="3"/>
  <c r="BO23" i="3"/>
  <c r="BN23" i="3"/>
  <c r="BM23" i="3"/>
  <c r="BL23" i="3"/>
  <c r="BK23" i="3"/>
  <c r="BJ23" i="3"/>
  <c r="BI23" i="3"/>
  <c r="BH23" i="3"/>
  <c r="BG23" i="3"/>
  <c r="BF23" i="3"/>
  <c r="BE23" i="3"/>
  <c r="BD23" i="3"/>
  <c r="BC23" i="3"/>
  <c r="BB23" i="3"/>
  <c r="BA23" i="3"/>
  <c r="AZ23" i="3"/>
  <c r="AY23" i="3"/>
  <c r="AX23" i="3"/>
  <c r="AW23" i="3"/>
  <c r="AV23" i="3"/>
  <c r="AU23" i="3"/>
  <c r="AT23" i="3"/>
  <c r="AS23" i="3"/>
  <c r="AR23" i="3"/>
  <c r="AQ23" i="3"/>
  <c r="AP23" i="3"/>
  <c r="AO23" i="3"/>
  <c r="AN23" i="3"/>
  <c r="AM23" i="3"/>
  <c r="AL23" i="3"/>
  <c r="AK23" i="3"/>
  <c r="AJ23" i="3"/>
  <c r="AI23" i="3"/>
  <c r="AH23" i="3"/>
  <c r="AG23" i="3"/>
  <c r="AF23" i="3"/>
  <c r="AE23" i="3"/>
  <c r="AD23" i="3"/>
  <c r="AC23" i="3"/>
  <c r="AB23" i="3"/>
  <c r="AA23" i="3"/>
  <c r="Z23" i="3"/>
  <c r="Y23" i="3"/>
  <c r="X23" i="3"/>
  <c r="W23" i="3"/>
  <c r="V23" i="3"/>
  <c r="U23" i="3"/>
  <c r="T23" i="3"/>
  <c r="S23" i="3"/>
  <c r="R23" i="3"/>
  <c r="Q23" i="3"/>
  <c r="P23" i="3"/>
  <c r="O23" i="3"/>
  <c r="N23" i="3"/>
  <c r="M23" i="3"/>
  <c r="L23" i="3"/>
  <c r="K23" i="3"/>
  <c r="J23" i="3"/>
  <c r="I23" i="3"/>
  <c r="H23" i="3"/>
  <c r="G23" i="3"/>
  <c r="F23" i="3"/>
  <c r="E23" i="3"/>
  <c r="D23" i="3"/>
  <c r="C23" i="3"/>
  <c r="BV22" i="3"/>
  <c r="BU22" i="3"/>
  <c r="BT22" i="3"/>
  <c r="BS22" i="3"/>
  <c r="BR22" i="3"/>
  <c r="BQ22" i="3"/>
  <c r="BP22" i="3"/>
  <c r="BO22" i="3"/>
  <c r="BN22" i="3"/>
  <c r="BM22" i="3"/>
  <c r="BL22" i="3"/>
  <c r="BK22" i="3"/>
  <c r="BJ22" i="3"/>
  <c r="BI22" i="3"/>
  <c r="BH22" i="3"/>
  <c r="BG22" i="3"/>
  <c r="BF22" i="3"/>
  <c r="BE22" i="3"/>
  <c r="BD22" i="3"/>
  <c r="BC22" i="3"/>
  <c r="BB22" i="3"/>
  <c r="BA22" i="3"/>
  <c r="AZ22"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V22" i="3"/>
  <c r="U22" i="3"/>
  <c r="T22" i="3"/>
  <c r="S22" i="3"/>
  <c r="R22" i="3"/>
  <c r="Q22" i="3"/>
  <c r="P22" i="3"/>
  <c r="O22" i="3"/>
  <c r="N22" i="3"/>
  <c r="M22" i="3"/>
  <c r="L22" i="3"/>
  <c r="K22" i="3"/>
  <c r="J22" i="3"/>
  <c r="I22" i="3"/>
  <c r="H22" i="3"/>
  <c r="G22" i="3"/>
  <c r="F22" i="3"/>
  <c r="E22" i="3"/>
  <c r="D22" i="3"/>
  <c r="C22" i="3"/>
  <c r="BV20" i="3"/>
  <c r="BU20" i="3"/>
  <c r="BT20" i="3"/>
  <c r="BS20" i="3"/>
  <c r="BR20" i="3"/>
  <c r="BQ20" i="3"/>
  <c r="BP20" i="3"/>
  <c r="BO20" i="3"/>
  <c r="BN20" i="3"/>
  <c r="BM20" i="3"/>
  <c r="BL20" i="3"/>
  <c r="BK20" i="3"/>
  <c r="BJ20" i="3"/>
  <c r="BI20" i="3"/>
  <c r="BH20" i="3"/>
  <c r="BG20" i="3"/>
  <c r="BF20" i="3"/>
  <c r="BE20" i="3"/>
  <c r="BD20" i="3"/>
  <c r="BC20" i="3"/>
  <c r="BB20" i="3"/>
  <c r="BA20" i="3"/>
  <c r="AZ20" i="3"/>
  <c r="AY20" i="3"/>
  <c r="AX20" i="3"/>
  <c r="AW20" i="3"/>
  <c r="AV20" i="3"/>
  <c r="AU20" i="3"/>
  <c r="AT20" i="3"/>
  <c r="AS20" i="3"/>
  <c r="AR20" i="3"/>
  <c r="AQ20" i="3"/>
  <c r="AP20" i="3"/>
  <c r="AO20" i="3"/>
  <c r="AN20" i="3"/>
  <c r="AM20" i="3"/>
  <c r="AL20" i="3"/>
  <c r="AK20" i="3"/>
  <c r="AJ20" i="3"/>
  <c r="AI20" i="3"/>
  <c r="AH20" i="3"/>
  <c r="AG20" i="3"/>
  <c r="AF20" i="3"/>
  <c r="AE20" i="3"/>
  <c r="AD20" i="3"/>
  <c r="AC20" i="3"/>
  <c r="AB20" i="3"/>
  <c r="AA20" i="3"/>
  <c r="Z20" i="3"/>
  <c r="Y20" i="3"/>
  <c r="X20" i="3"/>
  <c r="W20" i="3"/>
  <c r="V20" i="3"/>
  <c r="U20" i="3"/>
  <c r="T20" i="3"/>
  <c r="S20" i="3"/>
  <c r="R20" i="3"/>
  <c r="Q20" i="3"/>
  <c r="P20" i="3"/>
  <c r="O20" i="3"/>
  <c r="N20" i="3"/>
  <c r="M20" i="3"/>
  <c r="L20" i="3"/>
  <c r="K20" i="3"/>
  <c r="J20" i="3"/>
  <c r="I20" i="3"/>
  <c r="H20" i="3"/>
  <c r="G20" i="3"/>
  <c r="B20" i="3"/>
  <c r="BV18" i="3"/>
  <c r="BU18" i="3"/>
  <c r="BT18" i="3"/>
  <c r="BS18" i="3"/>
  <c r="BR18" i="3"/>
  <c r="BQ18" i="3"/>
  <c r="BP18" i="3"/>
  <c r="BO18" i="3"/>
  <c r="BN18" i="3"/>
  <c r="BM18" i="3"/>
  <c r="BL18" i="3"/>
  <c r="BK18" i="3"/>
  <c r="BJ18" i="3"/>
  <c r="BI18" i="3"/>
  <c r="BH18" i="3"/>
  <c r="BG18" i="3"/>
  <c r="BF18" i="3"/>
  <c r="BE18" i="3"/>
  <c r="BD18" i="3"/>
  <c r="BC18" i="3"/>
  <c r="BB18"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V18" i="3"/>
  <c r="U18" i="3"/>
  <c r="T18" i="3"/>
  <c r="S18" i="3"/>
  <c r="R18" i="3"/>
  <c r="Q18" i="3"/>
  <c r="P18" i="3"/>
  <c r="O18" i="3"/>
  <c r="N18" i="3"/>
  <c r="M18" i="3"/>
  <c r="L18" i="3"/>
  <c r="K18" i="3"/>
  <c r="J18" i="3"/>
  <c r="I18" i="3"/>
  <c r="H18" i="3"/>
  <c r="G18" i="3"/>
  <c r="B18" i="3"/>
  <c r="BV16" i="3"/>
  <c r="BU16" i="3"/>
  <c r="BT16" i="3"/>
  <c r="BS16" i="3"/>
  <c r="BR16" i="3"/>
  <c r="BQ16" i="3"/>
  <c r="BP16" i="3"/>
  <c r="BO16" i="3"/>
  <c r="BN16" i="3"/>
  <c r="BM16" i="3"/>
  <c r="BL16" i="3"/>
  <c r="BK16" i="3"/>
  <c r="BJ16" i="3"/>
  <c r="BI16" i="3"/>
  <c r="BH16" i="3"/>
  <c r="BG16" i="3"/>
  <c r="BF16" i="3"/>
  <c r="BE16" i="3"/>
  <c r="BD16" i="3"/>
  <c r="BC16" i="3"/>
  <c r="BB16" i="3"/>
  <c r="BA16" i="3"/>
  <c r="AZ16" i="3"/>
  <c r="AY16" i="3"/>
  <c r="AX16" i="3"/>
  <c r="AW16" i="3"/>
  <c r="AV16" i="3"/>
  <c r="AU16" i="3"/>
  <c r="AT16" i="3"/>
  <c r="AS16" i="3"/>
  <c r="AR16" i="3"/>
  <c r="AQ16" i="3"/>
  <c r="AP16" i="3"/>
  <c r="AO16" i="3"/>
  <c r="AN16" i="3"/>
  <c r="AM16" i="3"/>
  <c r="AL16" i="3"/>
  <c r="AK16" i="3"/>
  <c r="AJ16"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B16" i="3"/>
  <c r="BV15" i="3"/>
  <c r="BU15" i="3"/>
  <c r="BT15" i="3"/>
  <c r="BS15" i="3"/>
  <c r="BR15" i="3"/>
  <c r="BQ15" i="3"/>
  <c r="BP15" i="3"/>
  <c r="BO15" i="3"/>
  <c r="BN15" i="3"/>
  <c r="BM15" i="3"/>
  <c r="BL15" i="3"/>
  <c r="BK15" i="3"/>
  <c r="BJ15" i="3"/>
  <c r="BI15" i="3"/>
  <c r="BH15" i="3"/>
  <c r="BG15" i="3"/>
  <c r="BF15" i="3"/>
  <c r="BE15" i="3"/>
  <c r="BD15" i="3"/>
  <c r="BC15" i="3"/>
  <c r="BB15" i="3"/>
  <c r="BA15" i="3"/>
  <c r="AZ15" i="3"/>
  <c r="AY15" i="3"/>
  <c r="AX15" i="3"/>
  <c r="AW15" i="3"/>
  <c r="AV15" i="3"/>
  <c r="AU15" i="3"/>
  <c r="AT15" i="3"/>
  <c r="AS15" i="3"/>
  <c r="AR15" i="3"/>
  <c r="AQ15" i="3"/>
  <c r="AP15" i="3"/>
  <c r="AO15" i="3"/>
  <c r="AN15" i="3"/>
  <c r="AM15" i="3"/>
  <c r="AL15" i="3"/>
  <c r="AK15" i="3"/>
  <c r="AJ15" i="3"/>
  <c r="AI15" i="3"/>
  <c r="AH15" i="3"/>
  <c r="AG15" i="3"/>
  <c r="AF15" i="3"/>
  <c r="AE15" i="3"/>
  <c r="AD15" i="3"/>
  <c r="AC15" i="3"/>
  <c r="AB15" i="3"/>
  <c r="AA15" i="3"/>
  <c r="Z15" i="3"/>
  <c r="Y15" i="3"/>
  <c r="X15" i="3"/>
  <c r="W15" i="3"/>
  <c r="V15" i="3"/>
  <c r="U15" i="3"/>
  <c r="T15" i="3"/>
  <c r="S15" i="3"/>
  <c r="R15" i="3"/>
  <c r="Q15" i="3"/>
  <c r="P15" i="3"/>
  <c r="O15" i="3"/>
  <c r="N15" i="3"/>
  <c r="M15" i="3"/>
  <c r="L15" i="3"/>
  <c r="K15" i="3"/>
  <c r="J15" i="3"/>
  <c r="I15" i="3"/>
  <c r="H15" i="3"/>
  <c r="G15" i="3"/>
  <c r="B15" i="3"/>
  <c r="BV14" i="3"/>
  <c r="BU14" i="3"/>
  <c r="BT14" i="3"/>
  <c r="BS14" i="3"/>
  <c r="BR14" i="3"/>
  <c r="BQ14" i="3"/>
  <c r="BP14" i="3"/>
  <c r="BO14" i="3"/>
  <c r="BN14" i="3"/>
  <c r="BM14" i="3"/>
  <c r="BL14" i="3"/>
  <c r="BK14" i="3"/>
  <c r="BJ14" i="3"/>
  <c r="BI14" i="3"/>
  <c r="BH14" i="3"/>
  <c r="BG14" i="3"/>
  <c r="BF14" i="3"/>
  <c r="BE14" i="3"/>
  <c r="BD14" i="3"/>
  <c r="BC14" i="3"/>
  <c r="BB14" i="3"/>
  <c r="BA14" i="3"/>
  <c r="AZ14" i="3"/>
  <c r="AY14" i="3"/>
  <c r="AX14" i="3"/>
  <c r="AW14" i="3"/>
  <c r="AV14" i="3"/>
  <c r="AU14" i="3"/>
  <c r="AT14" i="3"/>
  <c r="AS14" i="3"/>
  <c r="AR14" i="3"/>
  <c r="AQ14" i="3"/>
  <c r="AP14" i="3"/>
  <c r="AO14" i="3"/>
  <c r="AN14" i="3"/>
  <c r="AM14" i="3"/>
  <c r="AL14" i="3"/>
  <c r="AK14" i="3"/>
  <c r="AJ14" i="3"/>
  <c r="AI14" i="3"/>
  <c r="AH14" i="3"/>
  <c r="AG14" i="3"/>
  <c r="AF14" i="3"/>
  <c r="AE14" i="3"/>
  <c r="AD14" i="3"/>
  <c r="AC14" i="3"/>
  <c r="AB14" i="3"/>
  <c r="AA14" i="3"/>
  <c r="Z14" i="3"/>
  <c r="Y14" i="3"/>
  <c r="X14" i="3"/>
  <c r="W14" i="3"/>
  <c r="V14" i="3"/>
  <c r="U14" i="3"/>
  <c r="T14" i="3"/>
  <c r="S14" i="3"/>
  <c r="R14" i="3"/>
  <c r="Q14" i="3"/>
  <c r="P14" i="3"/>
  <c r="O14" i="3"/>
  <c r="N14" i="3"/>
  <c r="M14" i="3"/>
  <c r="L14" i="3"/>
  <c r="K14" i="3"/>
  <c r="J14" i="3"/>
  <c r="I14" i="3"/>
  <c r="H14" i="3"/>
  <c r="G14" i="3"/>
  <c r="BV13" i="3"/>
  <c r="BU13" i="3"/>
  <c r="BT13" i="3"/>
  <c r="BS13" i="3"/>
  <c r="BR13" i="3"/>
  <c r="BQ13" i="3"/>
  <c r="BP13" i="3"/>
  <c r="BO13" i="3"/>
  <c r="BN13" i="3"/>
  <c r="BM13" i="3"/>
  <c r="BL13" i="3"/>
  <c r="BK13" i="3"/>
  <c r="BJ13" i="3"/>
  <c r="BI13" i="3"/>
  <c r="BH13" i="3"/>
  <c r="BG13" i="3"/>
  <c r="BF13" i="3"/>
  <c r="BE13" i="3"/>
  <c r="BD13" i="3"/>
  <c r="BC13" i="3"/>
  <c r="BB13" i="3"/>
  <c r="BA13" i="3"/>
  <c r="AZ13" i="3"/>
  <c r="AY13" i="3"/>
  <c r="AX13" i="3"/>
  <c r="AW13" i="3"/>
  <c r="AV13" i="3"/>
  <c r="AU13" i="3"/>
  <c r="AT13" i="3"/>
  <c r="AS13" i="3"/>
  <c r="AR13" i="3"/>
  <c r="AQ13" i="3"/>
  <c r="AP13" i="3"/>
  <c r="AO13" i="3"/>
  <c r="AN13" i="3"/>
  <c r="AM13" i="3"/>
  <c r="AL13" i="3"/>
  <c r="AK13" i="3"/>
  <c r="AJ13" i="3"/>
  <c r="AI13" i="3"/>
  <c r="AH13" i="3"/>
  <c r="AG13" i="3"/>
  <c r="AF13" i="3"/>
  <c r="AE13" i="3"/>
  <c r="AD13" i="3"/>
  <c r="AC13" i="3"/>
  <c r="AB13" i="3"/>
  <c r="AA13" i="3"/>
  <c r="Z13" i="3"/>
  <c r="Y13" i="3"/>
  <c r="X13" i="3"/>
  <c r="W13" i="3"/>
  <c r="V13" i="3"/>
  <c r="U13" i="3"/>
  <c r="T13" i="3"/>
  <c r="S13" i="3"/>
  <c r="R13" i="3"/>
  <c r="Q13" i="3"/>
  <c r="P13" i="3"/>
  <c r="O13" i="3"/>
  <c r="N13" i="3"/>
  <c r="M13" i="3"/>
  <c r="L13" i="3"/>
  <c r="K13" i="3"/>
  <c r="J13" i="3"/>
  <c r="I13" i="3"/>
  <c r="H13" i="3"/>
  <c r="G13" i="3"/>
  <c r="BV12" i="3"/>
  <c r="BU12" i="3"/>
  <c r="BT12" i="3"/>
  <c r="BS12" i="3"/>
  <c r="BR12" i="3"/>
  <c r="BQ12" i="3"/>
  <c r="BP12" i="3"/>
  <c r="BO12" i="3"/>
  <c r="BN12" i="3"/>
  <c r="BM12" i="3"/>
  <c r="BL12" i="3"/>
  <c r="BK12" i="3"/>
  <c r="BJ12" i="3"/>
  <c r="BI12" i="3"/>
  <c r="BH12" i="3"/>
  <c r="BG12" i="3"/>
  <c r="BF12" i="3"/>
  <c r="BE12" i="3"/>
  <c r="BD12" i="3"/>
  <c r="BC12" i="3"/>
  <c r="BB12" i="3"/>
  <c r="BA12" i="3"/>
  <c r="AZ12" i="3"/>
  <c r="AY12" i="3"/>
  <c r="AX12" i="3"/>
  <c r="AW12" i="3"/>
  <c r="AV12" i="3"/>
  <c r="AU12" i="3"/>
  <c r="AT12" i="3"/>
  <c r="AS12" i="3"/>
  <c r="AR12" i="3"/>
  <c r="AQ12" i="3"/>
  <c r="AP12" i="3"/>
  <c r="AO12" i="3"/>
  <c r="AN12" i="3"/>
  <c r="AM12" i="3"/>
  <c r="AL12" i="3"/>
  <c r="AK12" i="3"/>
  <c r="AJ12" i="3"/>
  <c r="AI12" i="3"/>
  <c r="AH12" i="3"/>
  <c r="AG12" i="3"/>
  <c r="AF12" i="3"/>
  <c r="AE12" i="3"/>
  <c r="AD12" i="3"/>
  <c r="AC12" i="3"/>
  <c r="AB12" i="3"/>
  <c r="AA12" i="3"/>
  <c r="Z12" i="3"/>
  <c r="Y12" i="3"/>
  <c r="X12" i="3"/>
  <c r="W12" i="3"/>
  <c r="V12" i="3"/>
  <c r="U12" i="3"/>
  <c r="T12" i="3"/>
  <c r="S12" i="3"/>
  <c r="R12" i="3"/>
  <c r="Q12" i="3"/>
  <c r="P12" i="3"/>
  <c r="O12" i="3"/>
  <c r="N12" i="3"/>
  <c r="M12" i="3"/>
  <c r="L12" i="3"/>
  <c r="K12" i="3"/>
  <c r="J12" i="3"/>
  <c r="I12" i="3"/>
  <c r="H12" i="3"/>
  <c r="G12" i="3"/>
  <c r="BV11" i="3"/>
  <c r="BU11" i="3"/>
  <c r="BT11" i="3"/>
  <c r="BS11" i="3"/>
  <c r="BR11" i="3"/>
  <c r="BQ11" i="3"/>
  <c r="BP11" i="3"/>
  <c r="BO11" i="3"/>
  <c r="BN11" i="3"/>
  <c r="BM11" i="3"/>
  <c r="BL11" i="3"/>
  <c r="BK11" i="3"/>
  <c r="BJ11" i="3"/>
  <c r="BI11" i="3"/>
  <c r="BH11" i="3"/>
  <c r="BG11" i="3"/>
  <c r="BF11" i="3"/>
  <c r="BE11" i="3"/>
  <c r="BD11" i="3"/>
  <c r="BC11" i="3"/>
  <c r="BB11" i="3"/>
  <c r="BA11" i="3"/>
  <c r="AZ11" i="3"/>
  <c r="AY11" i="3"/>
  <c r="AX11" i="3"/>
  <c r="AW11" i="3"/>
  <c r="AV11" i="3"/>
  <c r="AU11" i="3"/>
  <c r="AT11" i="3"/>
  <c r="AS11" i="3"/>
  <c r="AR11" i="3"/>
  <c r="AQ11" i="3"/>
  <c r="AP11" i="3"/>
  <c r="AO11" i="3"/>
  <c r="AN11" i="3"/>
  <c r="AM11" i="3"/>
  <c r="AL11" i="3"/>
  <c r="AK11" i="3"/>
  <c r="AJ11" i="3"/>
  <c r="AI11"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BV10" i="3"/>
  <c r="BU10"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 r="G10" i="3"/>
  <c r="BV8" i="3"/>
  <c r="BU8" i="3"/>
  <c r="BT8" i="3"/>
  <c r="BS8" i="3"/>
  <c r="BR8" i="3"/>
  <c r="BQ8" i="3"/>
  <c r="BP8" i="3"/>
  <c r="BO8" i="3"/>
  <c r="BN8" i="3"/>
  <c r="BM8" i="3"/>
  <c r="BL8" i="3"/>
  <c r="BK8" i="3"/>
  <c r="BJ8" i="3"/>
  <c r="BI8" i="3"/>
  <c r="BH8" i="3"/>
  <c r="BG8" i="3"/>
  <c r="BF8" i="3"/>
  <c r="BE8" i="3"/>
  <c r="BD8" i="3"/>
  <c r="BC8" i="3"/>
  <c r="BB8" i="3"/>
  <c r="BA8" i="3"/>
  <c r="AZ8" i="3"/>
  <c r="AY8" i="3"/>
  <c r="AX8" i="3"/>
  <c r="AW8" i="3"/>
  <c r="AV8" i="3"/>
  <c r="AU8" i="3"/>
  <c r="AT8" i="3"/>
  <c r="AS8" i="3"/>
  <c r="AR8" i="3"/>
  <c r="AQ8" i="3"/>
  <c r="AP8" i="3"/>
  <c r="AO8" i="3"/>
  <c r="AN8" i="3"/>
  <c r="AM8" i="3"/>
  <c r="AL8" i="3"/>
  <c r="AK8" i="3"/>
  <c r="AJ8" i="3"/>
  <c r="AI8" i="3"/>
  <c r="AH8" i="3"/>
  <c r="AG8" i="3"/>
  <c r="AF8" i="3"/>
  <c r="AE8" i="3"/>
  <c r="AD8" i="3"/>
  <c r="AC8" i="3"/>
  <c r="AB8" i="3"/>
  <c r="AA8" i="3"/>
  <c r="Z8" i="3"/>
  <c r="Y8" i="3"/>
  <c r="X8" i="3"/>
  <c r="W8" i="3"/>
  <c r="V8" i="3"/>
  <c r="U8" i="3"/>
  <c r="T8" i="3"/>
  <c r="S8" i="3"/>
  <c r="R8" i="3"/>
  <c r="Q8" i="3"/>
  <c r="P8" i="3"/>
  <c r="O8" i="3"/>
  <c r="N8" i="3"/>
  <c r="M8" i="3"/>
  <c r="L8" i="3"/>
  <c r="K8" i="3"/>
  <c r="J8" i="3"/>
  <c r="I8" i="3"/>
  <c r="H8" i="3"/>
  <c r="G8"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BV5" i="3"/>
  <c r="BU5" i="3"/>
  <c r="BT5" i="3"/>
  <c r="BS5" i="3"/>
  <c r="BR5" i="3"/>
  <c r="BQ5" i="3"/>
  <c r="BP5" i="3"/>
  <c r="BO5" i="3"/>
  <c r="BN5" i="3"/>
  <c r="BM5" i="3"/>
  <c r="BL5" i="3"/>
  <c r="BK5" i="3"/>
  <c r="BJ5" i="3"/>
  <c r="BI5" i="3"/>
  <c r="BH5" i="3"/>
  <c r="BG5" i="3"/>
  <c r="BF5" i="3"/>
  <c r="BE5" i="3"/>
  <c r="BD5" i="3"/>
  <c r="BC5" i="3"/>
  <c r="BB5" i="3"/>
  <c r="BA5" i="3"/>
  <c r="AZ5" i="3"/>
  <c r="AY5" i="3"/>
  <c r="AX5" i="3"/>
  <c r="AW5" i="3"/>
  <c r="AV5" i="3"/>
  <c r="AU5" i="3"/>
  <c r="AT5" i="3"/>
  <c r="AS5" i="3"/>
  <c r="AR5" i="3"/>
  <c r="AQ5" i="3"/>
  <c r="AP5" i="3"/>
  <c r="AO5" i="3"/>
  <c r="AN5" i="3"/>
  <c r="AM5" i="3"/>
  <c r="AL5" i="3"/>
  <c r="AK5" i="3"/>
  <c r="AJ5" i="3"/>
  <c r="AI5" i="3"/>
  <c r="AH5" i="3"/>
  <c r="AG5" i="3"/>
  <c r="AF5" i="3"/>
  <c r="AE5" i="3"/>
  <c r="AD5" i="3"/>
  <c r="AC5" i="3"/>
  <c r="AB5" i="3"/>
  <c r="AA5" i="3"/>
  <c r="Z5" i="3"/>
  <c r="Y5" i="3"/>
  <c r="X5" i="3"/>
  <c r="W5" i="3"/>
  <c r="V5" i="3"/>
  <c r="U5" i="3"/>
  <c r="T5" i="3"/>
  <c r="S5" i="3"/>
  <c r="R5" i="3"/>
  <c r="Q5" i="3"/>
  <c r="P5" i="3"/>
  <c r="O5" i="3"/>
  <c r="N5" i="3"/>
  <c r="M5" i="3"/>
  <c r="L5" i="3"/>
  <c r="K5" i="3"/>
  <c r="J5" i="3"/>
  <c r="I5" i="3"/>
  <c r="H5" i="3"/>
  <c r="G5" i="3"/>
  <c r="BV4" i="3"/>
  <c r="BU4" i="3"/>
  <c r="BT4" i="3"/>
  <c r="BS4" i="3"/>
  <c r="BR4" i="3"/>
  <c r="BQ4" i="3"/>
  <c r="BP4" i="3"/>
  <c r="BO4" i="3"/>
  <c r="BN4" i="3"/>
  <c r="BM4" i="3"/>
  <c r="BL4" i="3"/>
  <c r="BK4" i="3"/>
  <c r="BJ4" i="3"/>
  <c r="BI4" i="3"/>
  <c r="BH4" i="3"/>
  <c r="BG4" i="3"/>
  <c r="BF4" i="3"/>
  <c r="BE4" i="3"/>
  <c r="BD4" i="3"/>
  <c r="BC4" i="3"/>
  <c r="BB4" i="3"/>
  <c r="BA4" i="3"/>
  <c r="AZ4" i="3"/>
  <c r="AY4" i="3"/>
  <c r="AX4" i="3"/>
  <c r="AW4" i="3"/>
  <c r="AV4" i="3"/>
  <c r="AU4" i="3"/>
  <c r="AT4" i="3"/>
  <c r="AS4" i="3"/>
  <c r="AR4" i="3"/>
  <c r="AQ4" i="3"/>
  <c r="AP4" i="3"/>
  <c r="AO4" i="3"/>
  <c r="AN4" i="3"/>
  <c r="AM4" i="3"/>
  <c r="AL4" i="3"/>
  <c r="AK4" i="3"/>
  <c r="AJ4" i="3"/>
  <c r="AI4" i="3"/>
  <c r="AH4" i="3"/>
  <c r="AG4" i="3"/>
  <c r="AF4" i="3"/>
  <c r="AE4" i="3"/>
  <c r="AD4" i="3"/>
  <c r="AC4" i="3"/>
  <c r="AB4" i="3"/>
  <c r="AA4" i="3"/>
  <c r="Z4" i="3"/>
  <c r="Y4" i="3"/>
  <c r="X4" i="3"/>
  <c r="W4" i="3"/>
  <c r="V4" i="3"/>
  <c r="U4" i="3"/>
  <c r="T4" i="3"/>
  <c r="S4" i="3"/>
  <c r="R4" i="3"/>
  <c r="Q4" i="3"/>
  <c r="P4" i="3"/>
  <c r="O4" i="3"/>
  <c r="N4" i="3"/>
  <c r="M4" i="3"/>
  <c r="L4" i="3"/>
  <c r="K4" i="3"/>
  <c r="J4" i="3"/>
  <c r="I4" i="3"/>
  <c r="H4" i="3"/>
  <c r="G4" i="3"/>
  <c r="B63" i="11"/>
  <c r="BZ62" i="11"/>
  <c r="BY62" i="11"/>
  <c r="BX62" i="11"/>
  <c r="BW62" i="11"/>
  <c r="BV62" i="11"/>
  <c r="BU62" i="11"/>
  <c r="BT62" i="11"/>
  <c r="BS62" i="11"/>
  <c r="BR62" i="11"/>
  <c r="BQ62" i="11"/>
  <c r="BP62" i="11"/>
  <c r="BO62" i="11"/>
  <c r="BN62" i="11"/>
  <c r="BM62" i="11"/>
  <c r="BL62" i="11"/>
  <c r="BK62" i="11"/>
  <c r="BJ62" i="11"/>
  <c r="BI62" i="11"/>
  <c r="BH62" i="11"/>
  <c r="BG62" i="11"/>
  <c r="BF62" i="11"/>
  <c r="BE62" i="11"/>
  <c r="BD62" i="11"/>
  <c r="BC62" i="11"/>
  <c r="BB62" i="11"/>
  <c r="BA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T62" i="11"/>
  <c r="S62" i="11"/>
  <c r="R62" i="11"/>
  <c r="Q62" i="11"/>
  <c r="P62" i="11"/>
  <c r="O62" i="11"/>
  <c r="N62" i="11"/>
  <c r="M62" i="11"/>
  <c r="L62" i="11"/>
  <c r="K62" i="11"/>
  <c r="J62" i="11"/>
  <c r="I62" i="11"/>
  <c r="H62" i="11"/>
  <c r="G62" i="11"/>
  <c r="F62" i="11"/>
  <c r="C62" i="11"/>
  <c r="B62" i="11"/>
  <c r="BZ61" i="11"/>
  <c r="BY61" i="11"/>
  <c r="BX61" i="11"/>
  <c r="BW61" i="11"/>
  <c r="BV61" i="11"/>
  <c r="BU61" i="11"/>
  <c r="BT61" i="11"/>
  <c r="BS61" i="11"/>
  <c r="BR61" i="11"/>
  <c r="BQ61" i="11"/>
  <c r="BP61" i="11"/>
  <c r="BO61" i="11"/>
  <c r="BN61" i="11"/>
  <c r="BM61" i="11"/>
  <c r="BL61" i="11"/>
  <c r="BK61" i="11"/>
  <c r="BJ61" i="11"/>
  <c r="BI61" i="11"/>
  <c r="BH61" i="11"/>
  <c r="BG61" i="11"/>
  <c r="BF61" i="11"/>
  <c r="BE61" i="11"/>
  <c r="BD61" i="11"/>
  <c r="BC61" i="11"/>
  <c r="BB61" i="11"/>
  <c r="BA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T61" i="11"/>
  <c r="S61" i="11"/>
  <c r="R61" i="11"/>
  <c r="Q61" i="11"/>
  <c r="P61" i="11"/>
  <c r="O61" i="11"/>
  <c r="N61" i="11"/>
  <c r="M61" i="11"/>
  <c r="L61" i="11"/>
  <c r="K61" i="11"/>
  <c r="J61" i="11"/>
  <c r="I61" i="11"/>
  <c r="H61" i="11"/>
  <c r="G61" i="11"/>
  <c r="B61" i="11"/>
  <c r="B60" i="11"/>
  <c r="BZ59" i="11"/>
  <c r="BY59" i="11"/>
  <c r="BX59" i="11"/>
  <c r="BW59" i="11"/>
  <c r="BV59" i="11"/>
  <c r="BU59" i="11"/>
  <c r="BT59" i="11"/>
  <c r="BS59" i="11"/>
  <c r="BR59" i="11"/>
  <c r="BQ59" i="11"/>
  <c r="BP59" i="11"/>
  <c r="BO59" i="11"/>
  <c r="BN59" i="11"/>
  <c r="BM59" i="11"/>
  <c r="BL59" i="11"/>
  <c r="BK59" i="11"/>
  <c r="BJ59" i="11"/>
  <c r="BI59" i="11"/>
  <c r="BH59" i="11"/>
  <c r="BG59" i="11"/>
  <c r="BF59" i="11"/>
  <c r="BE59" i="11"/>
  <c r="BD59" i="11"/>
  <c r="BC59" i="11"/>
  <c r="BB59" i="11"/>
  <c r="BA59" i="11"/>
  <c r="AZ59"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T59" i="11"/>
  <c r="S59" i="11"/>
  <c r="R59" i="11"/>
  <c r="Q59" i="11"/>
  <c r="P59" i="11"/>
  <c r="O59" i="11"/>
  <c r="N59" i="11"/>
  <c r="M59" i="11"/>
  <c r="L59" i="11"/>
  <c r="K59" i="11"/>
  <c r="J59" i="11"/>
  <c r="I59" i="11"/>
  <c r="H59" i="11"/>
  <c r="G59" i="11"/>
  <c r="B59" i="11"/>
  <c r="BZ58" i="11"/>
  <c r="BY58" i="11"/>
  <c r="BX58" i="11"/>
  <c r="BW58" i="11"/>
  <c r="BV58" i="11"/>
  <c r="BU58" i="11"/>
  <c r="BT58" i="11"/>
  <c r="BS58" i="11"/>
  <c r="BR58" i="11"/>
  <c r="BQ58" i="11"/>
  <c r="BP58" i="11"/>
  <c r="BO58" i="11"/>
  <c r="BN58" i="11"/>
  <c r="BM58" i="11"/>
  <c r="BL58" i="11"/>
  <c r="BK58" i="11"/>
  <c r="BJ58" i="11"/>
  <c r="BI58" i="11"/>
  <c r="BH58" i="11"/>
  <c r="BG58" i="11"/>
  <c r="BF58" i="11"/>
  <c r="BE58" i="11"/>
  <c r="BD58" i="11"/>
  <c r="BC58" i="11"/>
  <c r="BB58" i="11"/>
  <c r="BA58" i="11"/>
  <c r="AZ58"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T58" i="11"/>
  <c r="S58" i="11"/>
  <c r="R58" i="11"/>
  <c r="Q58" i="11"/>
  <c r="P58" i="11"/>
  <c r="O58" i="11"/>
  <c r="N58" i="11"/>
  <c r="M58" i="11"/>
  <c r="L58" i="11"/>
  <c r="K58" i="11"/>
  <c r="J58" i="11"/>
  <c r="I58" i="11"/>
  <c r="H58" i="11"/>
  <c r="G58" i="11"/>
  <c r="D58" i="11"/>
  <c r="B58" i="11"/>
  <c r="B57" i="11"/>
  <c r="BZ56" i="11"/>
  <c r="BY56" i="11"/>
  <c r="BX56" i="11"/>
  <c r="BW56" i="11"/>
  <c r="BV56" i="11"/>
  <c r="BU56" i="11"/>
  <c r="BT56" i="11"/>
  <c r="BS56" i="11"/>
  <c r="BR56" i="11"/>
  <c r="BQ56" i="11"/>
  <c r="BP56" i="11"/>
  <c r="BO56" i="11"/>
  <c r="BN56" i="11"/>
  <c r="BM56" i="11"/>
  <c r="BL56" i="11"/>
  <c r="BK56" i="11"/>
  <c r="BJ56" i="11"/>
  <c r="BI56" i="11"/>
  <c r="BH56" i="11"/>
  <c r="BG56" i="11"/>
  <c r="BF56" i="11"/>
  <c r="BE56" i="11"/>
  <c r="BD56" i="11"/>
  <c r="BC56" i="11"/>
  <c r="BB56" i="11"/>
  <c r="BA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R56" i="11"/>
  <c r="Q56" i="11"/>
  <c r="P56" i="11"/>
  <c r="O56" i="11"/>
  <c r="N56" i="11"/>
  <c r="M56" i="11"/>
  <c r="L56" i="11"/>
  <c r="K56" i="11"/>
  <c r="J56" i="11"/>
  <c r="I56" i="11"/>
  <c r="G56" i="11"/>
  <c r="B56" i="11"/>
  <c r="BZ55" i="11"/>
  <c r="BY55" i="11"/>
  <c r="BX55" i="11"/>
  <c r="BW55" i="11"/>
  <c r="BV55" i="11"/>
  <c r="BU55" i="11"/>
  <c r="BT55" i="11"/>
  <c r="BS55" i="11"/>
  <c r="BR55" i="11"/>
  <c r="BQ55" i="11"/>
  <c r="BP55" i="11"/>
  <c r="BO55" i="11"/>
  <c r="BN55" i="11"/>
  <c r="BM55" i="11"/>
  <c r="BL55" i="11"/>
  <c r="BK55" i="11"/>
  <c r="BJ55" i="11"/>
  <c r="BI55" i="11"/>
  <c r="BH55" i="11"/>
  <c r="BG55" i="11"/>
  <c r="BF55" i="11"/>
  <c r="BE55" i="11"/>
  <c r="BD55" i="11"/>
  <c r="BC55" i="11"/>
  <c r="BB55" i="11"/>
  <c r="BA55" i="11"/>
  <c r="AZ55"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T55" i="11"/>
  <c r="S55" i="11"/>
  <c r="R55" i="11"/>
  <c r="Q55" i="11"/>
  <c r="P55" i="11"/>
  <c r="O55" i="11"/>
  <c r="N55" i="11"/>
  <c r="M55" i="11"/>
  <c r="L55" i="11"/>
  <c r="K55" i="11"/>
  <c r="J55" i="11"/>
  <c r="I55" i="11"/>
  <c r="G55" i="11"/>
  <c r="B55" i="11"/>
  <c r="BZ54" i="11"/>
  <c r="BY54" i="11"/>
  <c r="BX54" i="11"/>
  <c r="BW54" i="11"/>
  <c r="BV54" i="11"/>
  <c r="BU54" i="11"/>
  <c r="BT54" i="11"/>
  <c r="BS54" i="11"/>
  <c r="BR54" i="11"/>
  <c r="BQ54" i="11"/>
  <c r="BP54" i="11"/>
  <c r="BO54" i="11"/>
  <c r="BN54" i="11"/>
  <c r="BM54" i="11"/>
  <c r="BL54" i="11"/>
  <c r="BK54" i="11"/>
  <c r="BJ54" i="11"/>
  <c r="BI54" i="11"/>
  <c r="BH54" i="11"/>
  <c r="BG54" i="11"/>
  <c r="BF54" i="11"/>
  <c r="BE54" i="11"/>
  <c r="BD54" i="11"/>
  <c r="BC54" i="11"/>
  <c r="BB54" i="11"/>
  <c r="BA54" i="11"/>
  <c r="AZ54"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R54" i="11"/>
  <c r="Q54" i="11"/>
  <c r="P54" i="11"/>
  <c r="O54" i="11"/>
  <c r="N54" i="11"/>
  <c r="M54" i="11"/>
  <c r="L54" i="11"/>
  <c r="K54" i="11"/>
  <c r="J54" i="11"/>
  <c r="I54" i="11"/>
  <c r="H54" i="11"/>
  <c r="G54" i="11"/>
  <c r="D54" i="11"/>
  <c r="B54" i="11"/>
  <c r="BZ53" i="11"/>
  <c r="BY53" i="11"/>
  <c r="BX53" i="11"/>
  <c r="BW53" i="11"/>
  <c r="BV53" i="11"/>
  <c r="BU53" i="11"/>
  <c r="BT53" i="11"/>
  <c r="BS53" i="11"/>
  <c r="BR53" i="11"/>
  <c r="BQ53" i="11"/>
  <c r="BP53" i="11"/>
  <c r="BO53" i="11"/>
  <c r="BN53" i="11"/>
  <c r="BM53" i="11"/>
  <c r="BL53" i="11"/>
  <c r="BK53" i="11"/>
  <c r="BJ53" i="11"/>
  <c r="BI53" i="11"/>
  <c r="BH53" i="11"/>
  <c r="BG53" i="11"/>
  <c r="BF53" i="11"/>
  <c r="BE53" i="11"/>
  <c r="BD53" i="11"/>
  <c r="BC53" i="11"/>
  <c r="BB53" i="11"/>
  <c r="BA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R53" i="11"/>
  <c r="Q53" i="11"/>
  <c r="P53" i="11"/>
  <c r="O53" i="11"/>
  <c r="N53" i="11"/>
  <c r="M53" i="11"/>
  <c r="L53" i="11"/>
  <c r="K53" i="11"/>
  <c r="J53" i="11"/>
  <c r="I53" i="11"/>
  <c r="H53" i="11"/>
  <c r="G53" i="11"/>
  <c r="D53" i="11"/>
  <c r="B53" i="11"/>
  <c r="BZ52" i="11"/>
  <c r="BY52" i="11"/>
  <c r="BX52" i="11"/>
  <c r="BW52" i="11"/>
  <c r="BV52" i="11"/>
  <c r="BU52" i="11"/>
  <c r="BT52" i="11"/>
  <c r="BS52" i="11"/>
  <c r="BR52" i="11"/>
  <c r="BQ52" i="11"/>
  <c r="BP52" i="11"/>
  <c r="BO52" i="11"/>
  <c r="BN52" i="11"/>
  <c r="BM52" i="11"/>
  <c r="BL52" i="11"/>
  <c r="BK52" i="11"/>
  <c r="BJ52" i="11"/>
  <c r="BI52" i="11"/>
  <c r="BH52" i="11"/>
  <c r="BG52" i="11"/>
  <c r="BF52" i="11"/>
  <c r="BE52" i="11"/>
  <c r="BD52" i="11"/>
  <c r="BC52" i="11"/>
  <c r="BB52" i="11"/>
  <c r="BA52" i="11"/>
  <c r="AZ52"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T52" i="11"/>
  <c r="S52" i="11"/>
  <c r="R52" i="11"/>
  <c r="Q52" i="11"/>
  <c r="P52" i="11"/>
  <c r="O52" i="11"/>
  <c r="N52" i="11"/>
  <c r="M52" i="11"/>
  <c r="L52" i="11"/>
  <c r="K52" i="11"/>
  <c r="J52" i="11"/>
  <c r="I52" i="11"/>
  <c r="H52" i="11"/>
  <c r="G52" i="11"/>
  <c r="D52" i="11"/>
  <c r="B52" i="11"/>
  <c r="BZ51" i="11"/>
  <c r="BY51" i="11"/>
  <c r="BX51" i="11"/>
  <c r="BW51" i="11"/>
  <c r="BV51" i="11"/>
  <c r="BU51" i="11"/>
  <c r="BT51" i="11"/>
  <c r="BS51" i="11"/>
  <c r="BR51" i="11"/>
  <c r="BQ51" i="11"/>
  <c r="BP51" i="11"/>
  <c r="BO51" i="11"/>
  <c r="BN51" i="11"/>
  <c r="BM51" i="11"/>
  <c r="BL51" i="11"/>
  <c r="BK51" i="11"/>
  <c r="BJ51" i="11"/>
  <c r="BI51" i="11"/>
  <c r="BH51" i="11"/>
  <c r="BG51"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1" i="11"/>
  <c r="I51" i="11"/>
  <c r="H51" i="11"/>
  <c r="G51" i="11"/>
  <c r="D51" i="11"/>
  <c r="B51" i="11"/>
  <c r="B50" i="11"/>
  <c r="BZ49" i="11"/>
  <c r="BY49" i="11"/>
  <c r="BX49" i="11"/>
  <c r="BW49" i="11"/>
  <c r="BV49" i="11"/>
  <c r="BU49" i="11"/>
  <c r="BT49" i="11"/>
  <c r="BS49" i="11"/>
  <c r="BR49" i="11"/>
  <c r="BQ49" i="11"/>
  <c r="BP49" i="11"/>
  <c r="BO49" i="11"/>
  <c r="BN49" i="11"/>
  <c r="BM49" i="11"/>
  <c r="BL49" i="11"/>
  <c r="BK49" i="11"/>
  <c r="BJ49" i="11"/>
  <c r="BI49" i="11"/>
  <c r="BH49" i="11"/>
  <c r="BG49"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R49" i="11"/>
  <c r="Q49" i="11"/>
  <c r="P49" i="11"/>
  <c r="O49" i="11"/>
  <c r="N49" i="11"/>
  <c r="M49" i="11"/>
  <c r="L49" i="11"/>
  <c r="K49" i="11"/>
  <c r="J49" i="11"/>
  <c r="I49" i="11"/>
  <c r="H49" i="11"/>
  <c r="G49" i="11"/>
  <c r="B49" i="11"/>
  <c r="BZ48" i="11"/>
  <c r="BY48" i="11"/>
  <c r="BX48" i="11"/>
  <c r="BW48" i="11"/>
  <c r="BV48" i="11"/>
  <c r="BU48" i="11"/>
  <c r="BT48" i="11"/>
  <c r="BS48" i="11"/>
  <c r="BR48" i="11"/>
  <c r="BQ48" i="11"/>
  <c r="BP48" i="11"/>
  <c r="BO48" i="11"/>
  <c r="BN48" i="11"/>
  <c r="BM48" i="11"/>
  <c r="BL48" i="11"/>
  <c r="BK48" i="11"/>
  <c r="BJ48" i="11"/>
  <c r="BI48" i="11"/>
  <c r="BH48" i="11"/>
  <c r="BG48" i="11"/>
  <c r="BF48" i="11"/>
  <c r="BE48" i="11"/>
  <c r="BD48" i="11"/>
  <c r="BC48" i="11"/>
  <c r="BB48" i="11"/>
  <c r="BA48" i="11"/>
  <c r="AZ48" i="11"/>
  <c r="AY48" i="11"/>
  <c r="AX48" i="11"/>
  <c r="AW48" i="11"/>
  <c r="AV48" i="11"/>
  <c r="AU48" i="11"/>
  <c r="AT48" i="11"/>
  <c r="AS48" i="11"/>
  <c r="AR48" i="11"/>
  <c r="AQ48" i="11"/>
  <c r="AP48" i="11"/>
  <c r="AO48" i="11"/>
  <c r="AN48" i="11"/>
  <c r="AM48" i="11"/>
  <c r="AL48" i="11"/>
  <c r="AK48" i="11"/>
  <c r="AJ48" i="11"/>
  <c r="AI48" i="11"/>
  <c r="AH48" i="11"/>
  <c r="AG48" i="11"/>
  <c r="AF48" i="11"/>
  <c r="AE48" i="11"/>
  <c r="AD48" i="11"/>
  <c r="AC48" i="11"/>
  <c r="AB48" i="11"/>
  <c r="AA48" i="11"/>
  <c r="Z48" i="11"/>
  <c r="Y48" i="11"/>
  <c r="X48" i="11"/>
  <c r="W48" i="11"/>
  <c r="V48" i="11"/>
  <c r="U48" i="11"/>
  <c r="T48" i="11"/>
  <c r="S48" i="11"/>
  <c r="R48" i="11"/>
  <c r="Q48" i="11"/>
  <c r="P48" i="11"/>
  <c r="O48" i="11"/>
  <c r="N48" i="11"/>
  <c r="M48" i="11"/>
  <c r="L48" i="11"/>
  <c r="K48" i="11"/>
  <c r="J48" i="11"/>
  <c r="I48" i="11"/>
  <c r="H48" i="11"/>
  <c r="G48" i="11"/>
  <c r="B48" i="11"/>
  <c r="BZ47" i="11"/>
  <c r="BY47" i="11"/>
  <c r="BX47" i="11"/>
  <c r="BW47" i="11"/>
  <c r="BV47" i="11"/>
  <c r="BU47" i="11"/>
  <c r="BT47" i="11"/>
  <c r="BS47" i="11"/>
  <c r="BR47" i="11"/>
  <c r="BQ47" i="11"/>
  <c r="BP47" i="11"/>
  <c r="BO47" i="11"/>
  <c r="BN47" i="11"/>
  <c r="BM47" i="11"/>
  <c r="BL47" i="11"/>
  <c r="BK47" i="11"/>
  <c r="BJ47" i="11"/>
  <c r="BI47" i="11"/>
  <c r="BH47" i="11"/>
  <c r="BG47"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T47" i="11"/>
  <c r="S47" i="11"/>
  <c r="R47" i="11"/>
  <c r="Q47" i="11"/>
  <c r="P47" i="11"/>
  <c r="O47" i="11"/>
  <c r="N47" i="11"/>
  <c r="M47" i="11"/>
  <c r="L47" i="11"/>
  <c r="K47" i="11"/>
  <c r="J47" i="11"/>
  <c r="I47" i="11"/>
  <c r="H47" i="11"/>
  <c r="G47" i="11"/>
  <c r="B47" i="11"/>
  <c r="BZ46" i="11"/>
  <c r="BY46" i="11"/>
  <c r="BX46" i="11"/>
  <c r="BW46" i="11"/>
  <c r="BV46" i="11"/>
  <c r="BU46" i="11"/>
  <c r="BT46" i="11"/>
  <c r="BS46" i="11"/>
  <c r="BR46" i="11"/>
  <c r="BQ46" i="11"/>
  <c r="BP46" i="11"/>
  <c r="BO46" i="11"/>
  <c r="BN46" i="11"/>
  <c r="BM46" i="11"/>
  <c r="BL46" i="11"/>
  <c r="BK46" i="11"/>
  <c r="BJ46" i="11"/>
  <c r="BI46" i="11"/>
  <c r="BH46" i="11"/>
  <c r="BG46" i="11"/>
  <c r="BF46" i="11"/>
  <c r="BE46" i="11"/>
  <c r="BD46" i="11"/>
  <c r="BC46" i="11"/>
  <c r="BB46" i="11"/>
  <c r="BA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T46" i="11"/>
  <c r="S46" i="11"/>
  <c r="R46" i="11"/>
  <c r="Q46" i="11"/>
  <c r="P46" i="11"/>
  <c r="O46" i="11"/>
  <c r="N46" i="11"/>
  <c r="M46" i="11"/>
  <c r="L46" i="11"/>
  <c r="K46" i="11"/>
  <c r="J46" i="11"/>
  <c r="I46" i="11"/>
  <c r="H46" i="11"/>
  <c r="G46" i="11"/>
  <c r="B46" i="11"/>
  <c r="BZ45" i="11"/>
  <c r="BY45" i="11"/>
  <c r="BX45" i="11"/>
  <c r="BW45" i="11"/>
  <c r="BV45" i="11"/>
  <c r="BU45" i="11"/>
  <c r="BT45" i="11"/>
  <c r="BS45" i="11"/>
  <c r="BR45" i="11"/>
  <c r="BQ45" i="11"/>
  <c r="BP45" i="11"/>
  <c r="BO45" i="11"/>
  <c r="BN45" i="11"/>
  <c r="BM45" i="11"/>
  <c r="BL45" i="11"/>
  <c r="BK45" i="11"/>
  <c r="BJ45" i="11"/>
  <c r="BI45" i="11"/>
  <c r="BH45" i="11"/>
  <c r="BG45"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S45" i="11"/>
  <c r="R45" i="11"/>
  <c r="Q45" i="11"/>
  <c r="P45" i="11"/>
  <c r="O45" i="11"/>
  <c r="N45" i="11"/>
  <c r="M45" i="11"/>
  <c r="L45" i="11"/>
  <c r="K45" i="11"/>
  <c r="J45" i="11"/>
  <c r="I45" i="11"/>
  <c r="H45" i="11"/>
  <c r="G45" i="11"/>
  <c r="B45" i="11"/>
  <c r="BZ44" i="11"/>
  <c r="BY44" i="11"/>
  <c r="BX44" i="11"/>
  <c r="BW44" i="11"/>
  <c r="BV44" i="11"/>
  <c r="BU44" i="11"/>
  <c r="BT44" i="11"/>
  <c r="BS44" i="11"/>
  <c r="BR44" i="11"/>
  <c r="BQ44" i="11"/>
  <c r="BP44" i="11"/>
  <c r="BO44" i="11"/>
  <c r="BN44" i="11"/>
  <c r="BM44" i="11"/>
  <c r="BL44" i="11"/>
  <c r="BK44" i="11"/>
  <c r="BJ44" i="11"/>
  <c r="BI44" i="11"/>
  <c r="BH44" i="11"/>
  <c r="B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R44" i="11"/>
  <c r="Q44" i="11"/>
  <c r="P44" i="11"/>
  <c r="O44" i="11"/>
  <c r="N44" i="11"/>
  <c r="M44" i="11"/>
  <c r="L44" i="11"/>
  <c r="K44" i="11"/>
  <c r="J44" i="11"/>
  <c r="I44" i="11"/>
  <c r="H44" i="11"/>
  <c r="G44" i="11"/>
  <c r="D44" i="11"/>
  <c r="B44" i="11"/>
  <c r="BZ43" i="11"/>
  <c r="BY43" i="11"/>
  <c r="BX43" i="11"/>
  <c r="BW43" i="11"/>
  <c r="BV43" i="11"/>
  <c r="BU43" i="11"/>
  <c r="BT43" i="11"/>
  <c r="BS43" i="11"/>
  <c r="BR43" i="11"/>
  <c r="BQ43" i="11"/>
  <c r="BP43" i="11"/>
  <c r="BO43" i="11"/>
  <c r="BN43" i="11"/>
  <c r="BM43" i="11"/>
  <c r="BL43" i="11"/>
  <c r="BK43" i="11"/>
  <c r="BJ43" i="11"/>
  <c r="BI43" i="11"/>
  <c r="BH43" i="11"/>
  <c r="BG43" i="11"/>
  <c r="BF43" i="11"/>
  <c r="BE43" i="11"/>
  <c r="BD43" i="11"/>
  <c r="BC43" i="11"/>
  <c r="BB43" i="11"/>
  <c r="BA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T43" i="11"/>
  <c r="S43" i="11"/>
  <c r="P43" i="11"/>
  <c r="O43" i="11"/>
  <c r="N43" i="11"/>
  <c r="M43" i="11"/>
  <c r="L43" i="11"/>
  <c r="K43" i="11"/>
  <c r="J43" i="11"/>
  <c r="I43" i="11"/>
  <c r="H43" i="11"/>
  <c r="G43" i="11"/>
  <c r="B43" i="11"/>
  <c r="BZ42" i="11"/>
  <c r="BY42" i="11"/>
  <c r="BX42" i="11"/>
  <c r="BW42" i="11"/>
  <c r="BV42" i="11"/>
  <c r="BU42" i="11"/>
  <c r="BT42" i="11"/>
  <c r="BS42" i="11"/>
  <c r="BR42" i="11"/>
  <c r="BQ42" i="11"/>
  <c r="BP42" i="11"/>
  <c r="BO42" i="11"/>
  <c r="BN42" i="11"/>
  <c r="BM42" i="11"/>
  <c r="BL42" i="11"/>
  <c r="BK42" i="11"/>
  <c r="BJ42" i="11"/>
  <c r="BI42" i="11"/>
  <c r="BH42" i="11"/>
  <c r="BG42" i="11"/>
  <c r="BF42" i="11"/>
  <c r="BE42" i="11"/>
  <c r="BD42" i="11"/>
  <c r="BC42" i="11"/>
  <c r="BB42" i="11"/>
  <c r="BA42" i="11"/>
  <c r="AZ42" i="11"/>
  <c r="AY42" i="11"/>
  <c r="AX42" i="11"/>
  <c r="AW42" i="11"/>
  <c r="AV42" i="11"/>
  <c r="AU42" i="11"/>
  <c r="AT42" i="11"/>
  <c r="AS42" i="11"/>
  <c r="AR42" i="11"/>
  <c r="AQ42" i="11"/>
  <c r="AP42" i="11"/>
  <c r="AO42" i="11"/>
  <c r="AN42" i="11"/>
  <c r="AM42" i="11"/>
  <c r="AL42" i="11"/>
  <c r="AK42" i="11"/>
  <c r="AJ42" i="11"/>
  <c r="AI42" i="11"/>
  <c r="AH42" i="11"/>
  <c r="AG42" i="11"/>
  <c r="AF42" i="11"/>
  <c r="AE42" i="11"/>
  <c r="AD42" i="11"/>
  <c r="AC42" i="11"/>
  <c r="AB42" i="11"/>
  <c r="AA42" i="11"/>
  <c r="Z42" i="11"/>
  <c r="Y42" i="11"/>
  <c r="X42" i="11"/>
  <c r="W42" i="11"/>
  <c r="V42" i="11"/>
  <c r="U42" i="11"/>
  <c r="T42" i="11"/>
  <c r="S42" i="11"/>
  <c r="R42" i="11"/>
  <c r="Q42" i="11"/>
  <c r="P42" i="11"/>
  <c r="O42" i="11"/>
  <c r="N42" i="11"/>
  <c r="M42" i="11"/>
  <c r="L42" i="11"/>
  <c r="K42" i="11"/>
  <c r="J42" i="11"/>
  <c r="I42" i="11"/>
  <c r="H42" i="11"/>
  <c r="G42" i="11"/>
  <c r="B42" i="11"/>
  <c r="BZ41" i="11"/>
  <c r="BY41" i="11"/>
  <c r="BX41" i="11"/>
  <c r="BW41" i="11"/>
  <c r="BV41" i="11"/>
  <c r="BU41" i="11"/>
  <c r="BT41" i="11"/>
  <c r="BS41" i="11"/>
  <c r="BR41" i="11"/>
  <c r="BQ41" i="11"/>
  <c r="BP41" i="11"/>
  <c r="BO41" i="11"/>
  <c r="BN41" i="11"/>
  <c r="BM41" i="11"/>
  <c r="BL41" i="11"/>
  <c r="BK41" i="11"/>
  <c r="BJ41" i="11"/>
  <c r="BI41" i="11"/>
  <c r="BH41" i="11"/>
  <c r="BG41" i="11"/>
  <c r="BF41" i="11"/>
  <c r="BE41" i="11"/>
  <c r="BD41" i="11"/>
  <c r="BC41" i="11"/>
  <c r="BB41" i="11"/>
  <c r="BA41" i="11"/>
  <c r="AZ41"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T41" i="11"/>
  <c r="S41" i="11"/>
  <c r="R41" i="11"/>
  <c r="Q41" i="11"/>
  <c r="P41" i="11"/>
  <c r="O41" i="11"/>
  <c r="N41" i="11"/>
  <c r="M41" i="11"/>
  <c r="L41" i="11"/>
  <c r="K41" i="11"/>
  <c r="J41" i="11"/>
  <c r="I41" i="11"/>
  <c r="H41" i="11"/>
  <c r="G41" i="11"/>
  <c r="B41" i="11"/>
  <c r="B40" i="11"/>
  <c r="BZ39" i="11"/>
  <c r="BY39" i="11"/>
  <c r="BX39" i="11"/>
  <c r="BW39" i="11"/>
  <c r="BV39" i="11"/>
  <c r="BU39" i="11"/>
  <c r="BT39" i="11"/>
  <c r="BS39" i="11"/>
  <c r="BR39" i="11"/>
  <c r="BQ39" i="11"/>
  <c r="BP39" i="11"/>
  <c r="BO39" i="11"/>
  <c r="BN39" i="11"/>
  <c r="BM39" i="11"/>
  <c r="BL39" i="11"/>
  <c r="BK39" i="11"/>
  <c r="BJ39" i="11"/>
  <c r="BI39" i="11"/>
  <c r="BH39" i="11"/>
  <c r="BG39" i="11"/>
  <c r="BF39" i="11"/>
  <c r="BE39" i="11"/>
  <c r="BD39" i="11"/>
  <c r="BC39" i="11"/>
  <c r="BB39" i="11"/>
  <c r="BA39" i="11"/>
  <c r="AZ39" i="11"/>
  <c r="AY39" i="11"/>
  <c r="AX39" i="11"/>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T39" i="11"/>
  <c r="S39" i="11"/>
  <c r="R39" i="11"/>
  <c r="Q39" i="11"/>
  <c r="P39" i="11"/>
  <c r="O39" i="11"/>
  <c r="N39" i="11"/>
  <c r="M39" i="11"/>
  <c r="L39" i="11"/>
  <c r="K39" i="11"/>
  <c r="J39" i="11"/>
  <c r="I39" i="11"/>
  <c r="H39" i="11"/>
  <c r="G39" i="11"/>
  <c r="B39" i="11"/>
  <c r="B38" i="11"/>
  <c r="BZ37" i="11"/>
  <c r="BY37" i="11"/>
  <c r="BX37" i="11"/>
  <c r="BW37" i="11"/>
  <c r="BV37" i="11"/>
  <c r="BU37" i="11"/>
  <c r="BT37" i="11"/>
  <c r="BS37" i="11"/>
  <c r="BR37" i="11"/>
  <c r="BQ37" i="11"/>
  <c r="BP37" i="11"/>
  <c r="BO37" i="11"/>
  <c r="BN37" i="11"/>
  <c r="BM37" i="11"/>
  <c r="BL37" i="11"/>
  <c r="BK37" i="11"/>
  <c r="BJ37" i="11"/>
  <c r="BI37" i="11"/>
  <c r="BH37" i="11"/>
  <c r="BG37" i="11"/>
  <c r="BF37" i="11"/>
  <c r="BE37" i="11"/>
  <c r="BD37" i="11"/>
  <c r="BC37" i="11"/>
  <c r="BB37" i="11"/>
  <c r="BA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T37" i="11"/>
  <c r="S37" i="11"/>
  <c r="R37" i="11"/>
  <c r="Q37" i="11"/>
  <c r="P37" i="11"/>
  <c r="O37" i="11"/>
  <c r="N37" i="11"/>
  <c r="M37" i="11"/>
  <c r="L37" i="11"/>
  <c r="K37" i="11"/>
  <c r="J37" i="11"/>
  <c r="I37" i="11"/>
  <c r="H37" i="11"/>
  <c r="G37" i="11"/>
  <c r="B37" i="11"/>
  <c r="BZ36" i="11"/>
  <c r="BY36" i="11"/>
  <c r="BX36" i="11"/>
  <c r="BW36" i="11"/>
  <c r="BV36" i="11"/>
  <c r="BU36" i="11"/>
  <c r="BT36" i="11"/>
  <c r="BS36" i="11"/>
  <c r="BR36" i="11"/>
  <c r="BQ36" i="11"/>
  <c r="BP36" i="11"/>
  <c r="BO36" i="11"/>
  <c r="BN36" i="11"/>
  <c r="BM36" i="11"/>
  <c r="BL36" i="11"/>
  <c r="BK36" i="11"/>
  <c r="BJ36" i="11"/>
  <c r="BI36" i="11"/>
  <c r="BH36" i="11"/>
  <c r="BG36" i="11"/>
  <c r="BF36" i="11"/>
  <c r="BE36" i="11"/>
  <c r="BD36" i="11"/>
  <c r="BC36" i="11"/>
  <c r="BB36" i="11"/>
  <c r="BA36" i="11"/>
  <c r="AZ36" i="11"/>
  <c r="AY36" i="11"/>
  <c r="AX36" i="11"/>
  <c r="AW36" i="11"/>
  <c r="AV36" i="11"/>
  <c r="AU36" i="11"/>
  <c r="AT36" i="11"/>
  <c r="AS36" i="11"/>
  <c r="AR36" i="11"/>
  <c r="AQ36" i="11"/>
  <c r="AP36" i="11"/>
  <c r="AO36" i="11"/>
  <c r="AN36" i="11"/>
  <c r="AM36" i="11"/>
  <c r="AL36" i="11"/>
  <c r="AK36" i="11"/>
  <c r="AJ36" i="11"/>
  <c r="AI36" i="11"/>
  <c r="AH36" i="11"/>
  <c r="AG36" i="11"/>
  <c r="AF36" i="11"/>
  <c r="AE36" i="11"/>
  <c r="AD36" i="11"/>
  <c r="AC36" i="11"/>
  <c r="AB36" i="11"/>
  <c r="AA36" i="11"/>
  <c r="Z36" i="11"/>
  <c r="Y36" i="11"/>
  <c r="X36" i="11"/>
  <c r="W36" i="11"/>
  <c r="V36" i="11"/>
  <c r="U36" i="11"/>
  <c r="T36" i="11"/>
  <c r="S36" i="11"/>
  <c r="R36" i="11"/>
  <c r="Q36" i="11"/>
  <c r="P36" i="11"/>
  <c r="O36" i="11"/>
  <c r="N36" i="11"/>
  <c r="M36" i="11"/>
  <c r="L36" i="11"/>
  <c r="K36" i="11"/>
  <c r="J36" i="11"/>
  <c r="I36" i="11"/>
  <c r="H36" i="11"/>
  <c r="G36" i="11"/>
  <c r="B36" i="11"/>
  <c r="BZ35" i="11"/>
  <c r="BY35" i="11"/>
  <c r="BX35" i="11"/>
  <c r="BW35" i="11"/>
  <c r="BV35" i="11"/>
  <c r="BU35" i="11"/>
  <c r="BT35" i="11"/>
  <c r="BS35" i="11"/>
  <c r="BR35" i="11"/>
  <c r="BQ35" i="11"/>
  <c r="BP35" i="11"/>
  <c r="BO35" i="11"/>
  <c r="BN35" i="11"/>
  <c r="BM35" i="11"/>
  <c r="BL35" i="11"/>
  <c r="BK35" i="11"/>
  <c r="BJ35" i="11"/>
  <c r="BI35" i="11"/>
  <c r="BH35" i="11"/>
  <c r="BG35" i="11"/>
  <c r="BF35" i="11"/>
  <c r="BE35" i="11"/>
  <c r="BD35" i="11"/>
  <c r="BC35" i="11"/>
  <c r="BB35" i="11"/>
  <c r="BA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T35" i="11"/>
  <c r="S35" i="11"/>
  <c r="O35" i="11"/>
  <c r="N35" i="11"/>
  <c r="M35" i="11"/>
  <c r="L35" i="11"/>
  <c r="K35" i="11"/>
  <c r="J35" i="11"/>
  <c r="I35" i="11"/>
  <c r="H35" i="11"/>
  <c r="G35" i="11"/>
  <c r="B35" i="11"/>
  <c r="BZ34" i="11"/>
  <c r="BY34" i="11"/>
  <c r="BX34" i="11"/>
  <c r="BW34" i="11"/>
  <c r="BV34" i="11"/>
  <c r="BU34" i="11"/>
  <c r="BT34" i="11"/>
  <c r="BS34" i="11"/>
  <c r="BR34" i="11"/>
  <c r="BQ34" i="11"/>
  <c r="BP34" i="11"/>
  <c r="BO34" i="11"/>
  <c r="BN34" i="11"/>
  <c r="BM34" i="11"/>
  <c r="BL34" i="11"/>
  <c r="BK34" i="11"/>
  <c r="BJ34" i="11"/>
  <c r="BI34" i="11"/>
  <c r="BH34" i="11"/>
  <c r="BG34" i="11"/>
  <c r="BF34" i="11"/>
  <c r="BE34" i="11"/>
  <c r="BD34" i="11"/>
  <c r="BC34" i="11"/>
  <c r="BB34" i="11"/>
  <c r="BA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T34" i="11"/>
  <c r="S34" i="11"/>
  <c r="R34" i="11"/>
  <c r="Q34" i="11"/>
  <c r="P34" i="11"/>
  <c r="O34" i="11"/>
  <c r="N34" i="11"/>
  <c r="M34" i="11"/>
  <c r="L34" i="11"/>
  <c r="K34" i="11"/>
  <c r="J34" i="11"/>
  <c r="I34" i="11"/>
  <c r="H34" i="11"/>
  <c r="G34" i="11"/>
  <c r="B34" i="11"/>
  <c r="BZ33" i="11"/>
  <c r="BY33" i="11"/>
  <c r="BX33" i="11"/>
  <c r="BW33" i="11"/>
  <c r="BV33" i="11"/>
  <c r="BU33" i="11"/>
  <c r="BT33" i="11"/>
  <c r="BS33" i="11"/>
  <c r="BR33" i="11"/>
  <c r="BQ33" i="11"/>
  <c r="BP33" i="11"/>
  <c r="BO33" i="11"/>
  <c r="BN33" i="11"/>
  <c r="BM33" i="11"/>
  <c r="BL33" i="11"/>
  <c r="BK33" i="11"/>
  <c r="BJ33" i="11"/>
  <c r="BI33" i="11"/>
  <c r="BH33" i="11"/>
  <c r="BG33" i="11"/>
  <c r="BF33" i="11"/>
  <c r="BE33" i="11"/>
  <c r="BD33" i="11"/>
  <c r="BC33" i="11"/>
  <c r="BB33" i="11"/>
  <c r="BA33" i="11"/>
  <c r="AZ33" i="11"/>
  <c r="AY33" i="11"/>
  <c r="AX33" i="11"/>
  <c r="AW33" i="11"/>
  <c r="AV33" i="11"/>
  <c r="AU33" i="11"/>
  <c r="AT33" i="11"/>
  <c r="AS33" i="11"/>
  <c r="AR33" i="11"/>
  <c r="AQ33" i="11"/>
  <c r="AP33" i="11"/>
  <c r="AO33" i="11"/>
  <c r="AN33" i="11"/>
  <c r="AM33" i="11"/>
  <c r="AL33" i="11"/>
  <c r="AK33" i="11"/>
  <c r="AJ33" i="11"/>
  <c r="AI33" i="11"/>
  <c r="AH33" i="11"/>
  <c r="AG33" i="11"/>
  <c r="AF33" i="11"/>
  <c r="AE33" i="11"/>
  <c r="AD33" i="11"/>
  <c r="AC33" i="11"/>
  <c r="AB33" i="11"/>
  <c r="AA33" i="11"/>
  <c r="Z33" i="11"/>
  <c r="Y33" i="11"/>
  <c r="X33" i="11"/>
  <c r="W33" i="11"/>
  <c r="V33" i="11"/>
  <c r="U33" i="11"/>
  <c r="T33" i="11"/>
  <c r="S33" i="11"/>
  <c r="O33" i="11"/>
  <c r="N33" i="11"/>
  <c r="M33" i="11"/>
  <c r="L33" i="11"/>
  <c r="K33" i="11"/>
  <c r="J33" i="11"/>
  <c r="I33" i="11"/>
  <c r="H33" i="11"/>
  <c r="G33" i="11"/>
  <c r="B33" i="11"/>
  <c r="BZ32" i="11"/>
  <c r="BY32" i="11"/>
  <c r="BX32" i="11"/>
  <c r="BW32" i="11"/>
  <c r="BV32" i="11"/>
  <c r="BU32" i="11"/>
  <c r="BT32" i="11"/>
  <c r="BS32" i="11"/>
  <c r="BR32" i="11"/>
  <c r="BQ32" i="11"/>
  <c r="BP32" i="11"/>
  <c r="BO32" i="11"/>
  <c r="BN32" i="11"/>
  <c r="BM32" i="11"/>
  <c r="BL32" i="11"/>
  <c r="BK32" i="11"/>
  <c r="BJ32" i="11"/>
  <c r="BI32" i="11"/>
  <c r="BH32" i="11"/>
  <c r="BG32" i="11"/>
  <c r="BF32" i="11"/>
  <c r="BE32" i="11"/>
  <c r="BD32" i="11"/>
  <c r="BC32" i="11"/>
  <c r="BB32" i="11"/>
  <c r="BA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T32" i="11"/>
  <c r="S32" i="11"/>
  <c r="R32" i="11"/>
  <c r="Q32" i="11"/>
  <c r="P32" i="11"/>
  <c r="O32" i="11"/>
  <c r="N32" i="11"/>
  <c r="M32" i="11"/>
  <c r="L32" i="11"/>
  <c r="K32" i="11"/>
  <c r="J32" i="11"/>
  <c r="I32" i="11"/>
  <c r="H32" i="11"/>
  <c r="G32" i="11"/>
  <c r="B32" i="11"/>
  <c r="BZ31" i="11"/>
  <c r="BY31" i="11"/>
  <c r="BX31" i="11"/>
  <c r="BW31" i="11"/>
  <c r="BV31" i="11"/>
  <c r="BU31" i="11"/>
  <c r="BT31" i="11"/>
  <c r="BS31" i="11"/>
  <c r="BR31" i="11"/>
  <c r="BQ31" i="11"/>
  <c r="BP31" i="11"/>
  <c r="BO31" i="11"/>
  <c r="BN31" i="11"/>
  <c r="BM31" i="11"/>
  <c r="BL31" i="11"/>
  <c r="BK31" i="11"/>
  <c r="BJ31" i="11"/>
  <c r="BI31" i="11"/>
  <c r="BH31" i="11"/>
  <c r="BG31" i="11"/>
  <c r="BF31" i="11"/>
  <c r="BE31" i="11"/>
  <c r="BD31" i="11"/>
  <c r="BC31" i="11"/>
  <c r="BB31" i="11"/>
  <c r="BA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T31" i="11"/>
  <c r="S31" i="11"/>
  <c r="O31" i="11"/>
  <c r="N31" i="11"/>
  <c r="M31" i="11"/>
  <c r="L31" i="11"/>
  <c r="K31" i="11"/>
  <c r="J31" i="11"/>
  <c r="I31" i="11"/>
  <c r="H31" i="11"/>
  <c r="G31" i="11"/>
  <c r="B31" i="11"/>
  <c r="B30" i="11"/>
  <c r="BZ29" i="11"/>
  <c r="BY29" i="11"/>
  <c r="BX29" i="11"/>
  <c r="BW29" i="11"/>
  <c r="BV29" i="11"/>
  <c r="BU29" i="11"/>
  <c r="BT29" i="11"/>
  <c r="BS29" i="11"/>
  <c r="BR29" i="11"/>
  <c r="BQ29" i="11"/>
  <c r="BP29" i="11"/>
  <c r="BO29" i="11"/>
  <c r="BN29" i="11"/>
  <c r="BM29" i="11"/>
  <c r="BL29" i="11"/>
  <c r="BK29" i="11"/>
  <c r="BJ29" i="11"/>
  <c r="BI29" i="11"/>
  <c r="BH29" i="11"/>
  <c r="BG29" i="11"/>
  <c r="BF29" i="11"/>
  <c r="BE29" i="11"/>
  <c r="BD29" i="11"/>
  <c r="BC29" i="11"/>
  <c r="BB29" i="11"/>
  <c r="BA29" i="11"/>
  <c r="AZ29"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T29" i="11"/>
  <c r="S29" i="11"/>
  <c r="R29" i="11"/>
  <c r="Q29" i="11"/>
  <c r="P29" i="11"/>
  <c r="O29" i="11"/>
  <c r="N29" i="11"/>
  <c r="M29" i="11"/>
  <c r="L29" i="11"/>
  <c r="K29" i="11"/>
  <c r="J29" i="11"/>
  <c r="I29" i="11"/>
  <c r="H29" i="11"/>
  <c r="G29" i="11"/>
  <c r="B29" i="11"/>
  <c r="BZ28" i="11"/>
  <c r="BY28" i="11"/>
  <c r="BX28" i="11"/>
  <c r="BW28" i="11"/>
  <c r="BV28" i="11"/>
  <c r="BU28" i="11"/>
  <c r="BT28" i="11"/>
  <c r="BS28" i="11"/>
  <c r="BR28" i="11"/>
  <c r="BQ28" i="11"/>
  <c r="BP28" i="11"/>
  <c r="BO28" i="11"/>
  <c r="BN28" i="11"/>
  <c r="BM28" i="11"/>
  <c r="BL28" i="11"/>
  <c r="BK28" i="11"/>
  <c r="BJ28" i="11"/>
  <c r="BI28" i="11"/>
  <c r="BH28" i="11"/>
  <c r="BG28" i="11"/>
  <c r="BF28" i="11"/>
  <c r="BE28" i="11"/>
  <c r="BD28" i="11"/>
  <c r="BC28" i="11"/>
  <c r="BB28" i="11"/>
  <c r="BA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T28" i="11"/>
  <c r="S28" i="11"/>
  <c r="R28" i="11"/>
  <c r="Q28" i="11"/>
  <c r="P28" i="11"/>
  <c r="O28" i="11"/>
  <c r="N28" i="11"/>
  <c r="M28" i="11"/>
  <c r="L28" i="11"/>
  <c r="K28" i="11"/>
  <c r="J28" i="11"/>
  <c r="I28" i="11"/>
  <c r="H28" i="11"/>
  <c r="G28" i="11"/>
  <c r="B28" i="11"/>
  <c r="BZ27" i="11"/>
  <c r="BY27" i="11"/>
  <c r="BX27" i="11"/>
  <c r="BW27" i="11"/>
  <c r="BV27" i="11"/>
  <c r="BU27" i="11"/>
  <c r="BT27" i="11"/>
  <c r="BS27" i="11"/>
  <c r="BR27" i="11"/>
  <c r="BQ27" i="11"/>
  <c r="BP27" i="11"/>
  <c r="BO27" i="11"/>
  <c r="BN27" i="11"/>
  <c r="BM27" i="11"/>
  <c r="BL27" i="11"/>
  <c r="BK27" i="11"/>
  <c r="BJ27" i="11"/>
  <c r="BI27" i="11"/>
  <c r="BH27" i="11"/>
  <c r="BG27" i="11"/>
  <c r="BF27" i="11"/>
  <c r="BE27" i="11"/>
  <c r="BD27" i="11"/>
  <c r="BC27" i="11"/>
  <c r="BB27" i="11"/>
  <c r="BA27" i="11"/>
  <c r="AZ27" i="11"/>
  <c r="AY27" i="11"/>
  <c r="AX27"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T27" i="11"/>
  <c r="S27" i="11"/>
  <c r="R27" i="11"/>
  <c r="Q27" i="11"/>
  <c r="P27" i="11"/>
  <c r="O27" i="11"/>
  <c r="N27" i="11"/>
  <c r="M27" i="11"/>
  <c r="L27" i="11"/>
  <c r="K27" i="11"/>
  <c r="J27" i="11"/>
  <c r="I27" i="11"/>
  <c r="H27" i="11"/>
  <c r="G27" i="11"/>
  <c r="B27" i="11"/>
  <c r="B26" i="11"/>
  <c r="BZ25" i="11"/>
  <c r="BY25" i="11"/>
  <c r="BX25" i="11"/>
  <c r="BW25" i="11"/>
  <c r="BV25" i="11"/>
  <c r="BU25" i="11"/>
  <c r="BT25" i="11"/>
  <c r="BS25" i="11"/>
  <c r="BR25" i="11"/>
  <c r="BQ25" i="11"/>
  <c r="BP25" i="11"/>
  <c r="BO25" i="11"/>
  <c r="BN25" i="11"/>
  <c r="BM25" i="11"/>
  <c r="BL25" i="11"/>
  <c r="BK25" i="11"/>
  <c r="BJ25" i="11"/>
  <c r="BI25" i="11"/>
  <c r="BH25" i="11"/>
  <c r="BG25" i="11"/>
  <c r="BF25" i="11"/>
  <c r="BE25" i="11"/>
  <c r="BD25" i="11"/>
  <c r="BC25" i="11"/>
  <c r="BB25" i="11"/>
  <c r="BA25" i="11"/>
  <c r="AZ25"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T25" i="11"/>
  <c r="S25" i="11"/>
  <c r="R25" i="11"/>
  <c r="Q25" i="11"/>
  <c r="P25" i="11"/>
  <c r="O25" i="11"/>
  <c r="N25" i="11"/>
  <c r="M25" i="11"/>
  <c r="L25" i="11"/>
  <c r="K25" i="11"/>
  <c r="J25" i="11"/>
  <c r="I25" i="11"/>
  <c r="H25" i="11"/>
  <c r="G25" i="11"/>
  <c r="B25" i="11"/>
  <c r="BZ24" i="11"/>
  <c r="BY24" i="11"/>
  <c r="BX24" i="11"/>
  <c r="BW24" i="11"/>
  <c r="BV24" i="11"/>
  <c r="BU24" i="11"/>
  <c r="BT24" i="11"/>
  <c r="BS24" i="11"/>
  <c r="BR24" i="11"/>
  <c r="BQ24" i="11"/>
  <c r="BP24" i="11"/>
  <c r="BO24" i="11"/>
  <c r="BN24" i="11"/>
  <c r="BM24" i="11"/>
  <c r="BL24" i="11"/>
  <c r="BK24" i="11"/>
  <c r="BJ24" i="11"/>
  <c r="BI24" i="11"/>
  <c r="BH24" i="11"/>
  <c r="BG24" i="11"/>
  <c r="BF24" i="11"/>
  <c r="BE24" i="11"/>
  <c r="BD24" i="11"/>
  <c r="BC24" i="11"/>
  <c r="BB24" i="11"/>
  <c r="BA24" i="11"/>
  <c r="AZ24" i="11"/>
  <c r="AY24" i="11"/>
  <c r="AX24" i="11"/>
  <c r="AW24" i="11"/>
  <c r="AV24" i="11"/>
  <c r="AU24" i="11"/>
  <c r="AT24" i="11"/>
  <c r="AS24" i="11"/>
  <c r="AR24" i="11"/>
  <c r="AQ24" i="11"/>
  <c r="AP24" i="11"/>
  <c r="AO24" i="11"/>
  <c r="AN24" i="11"/>
  <c r="AM24" i="11"/>
  <c r="AL24" i="11"/>
  <c r="AK24" i="11"/>
  <c r="AJ24" i="11"/>
  <c r="AI24" i="11"/>
  <c r="AH24" i="11"/>
  <c r="AG24" i="11"/>
  <c r="AF24" i="11"/>
  <c r="AE24" i="11"/>
  <c r="AD24" i="11"/>
  <c r="AC24" i="11"/>
  <c r="AB24" i="11"/>
  <c r="AA24" i="11"/>
  <c r="Z24" i="11"/>
  <c r="Y24" i="11"/>
  <c r="X24" i="11"/>
  <c r="W24" i="11"/>
  <c r="V24" i="11"/>
  <c r="U24" i="11"/>
  <c r="T24" i="11"/>
  <c r="S24" i="11"/>
  <c r="R24" i="11"/>
  <c r="Q24" i="11"/>
  <c r="P24" i="11"/>
  <c r="O24" i="11"/>
  <c r="N24" i="11"/>
  <c r="M24" i="11"/>
  <c r="L24" i="11"/>
  <c r="K24" i="11"/>
  <c r="J24" i="11"/>
  <c r="I24" i="11"/>
  <c r="H24" i="11"/>
  <c r="G24" i="11"/>
  <c r="B24" i="11"/>
  <c r="BZ23" i="11"/>
  <c r="BY23" i="11"/>
  <c r="BX23" i="11"/>
  <c r="BW23" i="11"/>
  <c r="BV23" i="11"/>
  <c r="BU23" i="11"/>
  <c r="BT23" i="11"/>
  <c r="BS23" i="11"/>
  <c r="BR23" i="11"/>
  <c r="BQ23" i="11"/>
  <c r="BP23" i="11"/>
  <c r="BO23" i="11"/>
  <c r="BN23" i="11"/>
  <c r="BM23" i="11"/>
  <c r="BL23" i="11"/>
  <c r="BK23" i="11"/>
  <c r="BJ23" i="11"/>
  <c r="BI23" i="11"/>
  <c r="BH23" i="11"/>
  <c r="BG23" i="11"/>
  <c r="BF23" i="11"/>
  <c r="BE23" i="11"/>
  <c r="BD23" i="11"/>
  <c r="BC23" i="11"/>
  <c r="BB23" i="11"/>
  <c r="BA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T23" i="11"/>
  <c r="S23" i="11"/>
  <c r="R23" i="11"/>
  <c r="Q23" i="11"/>
  <c r="P23" i="11"/>
  <c r="O23" i="11"/>
  <c r="N23" i="11"/>
  <c r="M23" i="11"/>
  <c r="L23" i="11"/>
  <c r="K23" i="11"/>
  <c r="J23" i="11"/>
  <c r="I23" i="11"/>
  <c r="H23" i="11"/>
  <c r="G23" i="11"/>
  <c r="B23" i="11"/>
  <c r="BZ22" i="11"/>
  <c r="BY22" i="11"/>
  <c r="BX22" i="11"/>
  <c r="BW22" i="11"/>
  <c r="BV22" i="11"/>
  <c r="BU22" i="11"/>
  <c r="BT22" i="11"/>
  <c r="BS22" i="11"/>
  <c r="BR22" i="11"/>
  <c r="BQ22" i="11"/>
  <c r="BP22" i="11"/>
  <c r="BO22" i="11"/>
  <c r="BN22" i="11"/>
  <c r="BM22" i="11"/>
  <c r="BL22" i="11"/>
  <c r="BK22" i="11"/>
  <c r="BJ22" i="11"/>
  <c r="BI22" i="11"/>
  <c r="BH22" i="11"/>
  <c r="BG22" i="11"/>
  <c r="BF22" i="11"/>
  <c r="BE22" i="11"/>
  <c r="BD22" i="11"/>
  <c r="BC22" i="11"/>
  <c r="BB22" i="11"/>
  <c r="BA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T22" i="11"/>
  <c r="S22" i="11"/>
  <c r="R22" i="11"/>
  <c r="Q22" i="11"/>
  <c r="P22" i="11"/>
  <c r="O22" i="11"/>
  <c r="N22" i="11"/>
  <c r="M22" i="11"/>
  <c r="L22" i="11"/>
  <c r="K22" i="11"/>
  <c r="J22" i="11"/>
  <c r="I22" i="11"/>
  <c r="H22" i="11"/>
  <c r="G22" i="11"/>
  <c r="B22" i="11"/>
  <c r="BZ21" i="11"/>
  <c r="BY21" i="11"/>
  <c r="BX21" i="11"/>
  <c r="BW21" i="11"/>
  <c r="BV21" i="11"/>
  <c r="BU21" i="11"/>
  <c r="BT21" i="11"/>
  <c r="BS21" i="11"/>
  <c r="BR21" i="11"/>
  <c r="BQ21" i="11"/>
  <c r="BP21" i="11"/>
  <c r="BO21" i="11"/>
  <c r="BN21" i="11"/>
  <c r="BM21" i="11"/>
  <c r="BL21" i="11"/>
  <c r="BK21" i="11"/>
  <c r="BJ21" i="11"/>
  <c r="BI21" i="11"/>
  <c r="BH21" i="11"/>
  <c r="BG21" i="11"/>
  <c r="BF21" i="11"/>
  <c r="BE21" i="11"/>
  <c r="BD21" i="11"/>
  <c r="BC21" i="11"/>
  <c r="BB21" i="11"/>
  <c r="BA21" i="11"/>
  <c r="AZ21" i="11"/>
  <c r="AY21" i="11"/>
  <c r="AX21" i="11"/>
  <c r="AW21" i="11"/>
  <c r="AV21" i="11"/>
  <c r="AU21" i="11"/>
  <c r="AT21" i="11"/>
  <c r="AS21" i="11"/>
  <c r="AR21" i="11"/>
  <c r="AQ21" i="11"/>
  <c r="AP21" i="11"/>
  <c r="AO21" i="11"/>
  <c r="AN21" i="11"/>
  <c r="AM21" i="11"/>
  <c r="AL21" i="11"/>
  <c r="AK21" i="11"/>
  <c r="AJ21" i="11"/>
  <c r="AI21" i="11"/>
  <c r="AH21" i="11"/>
  <c r="AG21" i="11"/>
  <c r="AF21" i="11"/>
  <c r="AE21" i="11"/>
  <c r="AD21" i="11"/>
  <c r="AC21" i="11"/>
  <c r="AB21" i="11"/>
  <c r="AA21" i="11"/>
  <c r="Z21" i="11"/>
  <c r="Y21" i="11"/>
  <c r="X21" i="11"/>
  <c r="W21" i="11"/>
  <c r="V21" i="11"/>
  <c r="U21" i="11"/>
  <c r="T21" i="11"/>
  <c r="S21" i="11"/>
  <c r="R21" i="11"/>
  <c r="Q21" i="11"/>
  <c r="P21" i="11"/>
  <c r="O21" i="11"/>
  <c r="N21" i="11"/>
  <c r="M21" i="11"/>
  <c r="L21" i="11"/>
  <c r="K21" i="11"/>
  <c r="J21" i="11"/>
  <c r="I21" i="11"/>
  <c r="H21" i="11"/>
  <c r="G21" i="11"/>
  <c r="B21" i="11"/>
  <c r="BZ20" i="11"/>
  <c r="BY20" i="11"/>
  <c r="BX20" i="11"/>
  <c r="BW20" i="11"/>
  <c r="BV20" i="11"/>
  <c r="BU20" i="11"/>
  <c r="BT20" i="11"/>
  <c r="BS20" i="11"/>
  <c r="BR20" i="11"/>
  <c r="BQ20" i="11"/>
  <c r="BP20" i="11"/>
  <c r="BO20" i="11"/>
  <c r="BN20" i="11"/>
  <c r="BM20" i="11"/>
  <c r="BL20" i="11"/>
  <c r="BK20" i="11"/>
  <c r="BJ20" i="11"/>
  <c r="BI20" i="11"/>
  <c r="BH20" i="11"/>
  <c r="BG20" i="11"/>
  <c r="BF20" i="11"/>
  <c r="BE20" i="11"/>
  <c r="BD20" i="11"/>
  <c r="BC20" i="11"/>
  <c r="BB20" i="11"/>
  <c r="BA20" i="11"/>
  <c r="AZ20"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T20" i="11"/>
  <c r="S20" i="11"/>
  <c r="R20" i="11"/>
  <c r="Q20" i="11"/>
  <c r="P20" i="11"/>
  <c r="O20" i="11"/>
  <c r="N20" i="11"/>
  <c r="M20" i="11"/>
  <c r="L20" i="11"/>
  <c r="K20" i="11"/>
  <c r="J20" i="11"/>
  <c r="I20" i="11"/>
  <c r="H20" i="11"/>
  <c r="G20" i="11"/>
  <c r="B20" i="11"/>
  <c r="BZ19" i="11"/>
  <c r="BY19" i="11"/>
  <c r="BX19" i="11"/>
  <c r="BW19" i="11"/>
  <c r="BV19" i="11"/>
  <c r="BU19" i="11"/>
  <c r="BT19" i="11"/>
  <c r="BS19" i="11"/>
  <c r="BR19" i="11"/>
  <c r="BQ19" i="11"/>
  <c r="BP19" i="11"/>
  <c r="BO19" i="11"/>
  <c r="BN19" i="11"/>
  <c r="BM19" i="11"/>
  <c r="BL19" i="11"/>
  <c r="BK19" i="11"/>
  <c r="BJ19" i="11"/>
  <c r="BI19" i="11"/>
  <c r="BH19" i="11"/>
  <c r="BG19" i="11"/>
  <c r="BF19" i="11"/>
  <c r="BE19" i="11"/>
  <c r="BD19" i="11"/>
  <c r="BC19" i="11"/>
  <c r="BB19" i="11"/>
  <c r="BA19" i="11"/>
  <c r="AZ19"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T19" i="11"/>
  <c r="S19" i="11"/>
  <c r="R19" i="11"/>
  <c r="Q19" i="11"/>
  <c r="P19" i="11"/>
  <c r="O19" i="11"/>
  <c r="N19" i="11"/>
  <c r="M19" i="11"/>
  <c r="L19" i="11"/>
  <c r="K19" i="11"/>
  <c r="J19" i="11"/>
  <c r="H19" i="11"/>
  <c r="G19" i="11"/>
  <c r="B19" i="11"/>
  <c r="BZ18" i="11"/>
  <c r="BY18" i="11"/>
  <c r="BX18" i="11"/>
  <c r="BW18" i="11"/>
  <c r="BV18" i="11"/>
  <c r="BU18" i="11"/>
  <c r="BT18" i="11"/>
  <c r="BS18" i="11"/>
  <c r="BR18" i="11"/>
  <c r="BQ18" i="11"/>
  <c r="BP18" i="11"/>
  <c r="BO18" i="11"/>
  <c r="BN18" i="11"/>
  <c r="BM18" i="11"/>
  <c r="BL18" i="11"/>
  <c r="BK18" i="11"/>
  <c r="BJ18" i="11"/>
  <c r="BI18" i="11"/>
  <c r="BH18" i="11"/>
  <c r="BG18" i="11"/>
  <c r="BF18" i="11"/>
  <c r="BE18" i="11"/>
  <c r="BD18" i="11"/>
  <c r="BC18" i="11"/>
  <c r="BB18" i="11"/>
  <c r="BA18" i="11"/>
  <c r="AZ18" i="11"/>
  <c r="AY18" i="11"/>
  <c r="AX18" i="11"/>
  <c r="AW18" i="11"/>
  <c r="AV18" i="11"/>
  <c r="AU18" i="11"/>
  <c r="AT18" i="11"/>
  <c r="AS18" i="11"/>
  <c r="AR18" i="11"/>
  <c r="AQ18" i="11"/>
  <c r="AP18" i="11"/>
  <c r="AO18" i="11"/>
  <c r="AN18" i="11"/>
  <c r="AM18" i="11"/>
  <c r="AL18" i="11"/>
  <c r="AK18" i="11"/>
  <c r="AJ18" i="11"/>
  <c r="AI18" i="11"/>
  <c r="AH18" i="11"/>
  <c r="AG18" i="11"/>
  <c r="AF18" i="11"/>
  <c r="AE18" i="11"/>
  <c r="AD18" i="11"/>
  <c r="AC18" i="11"/>
  <c r="AB18" i="11"/>
  <c r="AA18" i="11"/>
  <c r="Z18" i="11"/>
  <c r="Y18" i="11"/>
  <c r="X18" i="11"/>
  <c r="W18" i="11"/>
  <c r="V18" i="11"/>
  <c r="U18" i="11"/>
  <c r="T18" i="11"/>
  <c r="S18" i="11"/>
  <c r="R18" i="11"/>
  <c r="Q18" i="11"/>
  <c r="P18" i="11"/>
  <c r="O18" i="11"/>
  <c r="N18" i="11"/>
  <c r="M18" i="11"/>
  <c r="L18" i="11"/>
  <c r="K18" i="11"/>
  <c r="J18" i="11"/>
  <c r="I18" i="11"/>
  <c r="H18" i="11"/>
  <c r="G18" i="11"/>
  <c r="B18" i="11"/>
  <c r="BZ17" i="11"/>
  <c r="BY17" i="11"/>
  <c r="BX17" i="11"/>
  <c r="BW17" i="11"/>
  <c r="BV17" i="11"/>
  <c r="BU17" i="11"/>
  <c r="BT17" i="11"/>
  <c r="BS17" i="11"/>
  <c r="BR17" i="11"/>
  <c r="BQ17" i="11"/>
  <c r="BP17" i="11"/>
  <c r="BO17" i="11"/>
  <c r="BN17" i="11"/>
  <c r="BM17" i="11"/>
  <c r="BL17" i="11"/>
  <c r="BK17" i="11"/>
  <c r="BJ17" i="11"/>
  <c r="BI17" i="11"/>
  <c r="BH17" i="11"/>
  <c r="BG17" i="11"/>
  <c r="BF17" i="11"/>
  <c r="BE17" i="11"/>
  <c r="BD17" i="11"/>
  <c r="BC17" i="11"/>
  <c r="BB17" i="11"/>
  <c r="BA17" i="11"/>
  <c r="AZ17" i="11"/>
  <c r="AY17" i="11"/>
  <c r="AX17" i="11"/>
  <c r="AW17" i="11"/>
  <c r="AV17" i="11"/>
  <c r="AU17" i="11"/>
  <c r="AT17" i="11"/>
  <c r="AS17" i="11"/>
  <c r="AR17" i="11"/>
  <c r="AQ17" i="11"/>
  <c r="AP17" i="11"/>
  <c r="AO17" i="11"/>
  <c r="AN17" i="11"/>
  <c r="AM17" i="11"/>
  <c r="AL17" i="11"/>
  <c r="AK17" i="11"/>
  <c r="AJ17" i="11"/>
  <c r="AI17" i="11"/>
  <c r="AH17" i="11"/>
  <c r="AG17" i="11"/>
  <c r="AF17" i="11"/>
  <c r="AE17" i="11"/>
  <c r="AD17" i="11"/>
  <c r="AC17" i="11"/>
  <c r="AB17" i="11"/>
  <c r="AA17" i="11"/>
  <c r="Z17" i="11"/>
  <c r="Y17" i="11"/>
  <c r="X17" i="11"/>
  <c r="W17" i="11"/>
  <c r="V17" i="11"/>
  <c r="U17" i="11"/>
  <c r="T17" i="11"/>
  <c r="S17" i="11"/>
  <c r="R17" i="11"/>
  <c r="Q17" i="11"/>
  <c r="P17" i="11"/>
  <c r="O17" i="11"/>
  <c r="N17" i="11"/>
  <c r="M17" i="11"/>
  <c r="L17" i="11"/>
  <c r="K17" i="11"/>
  <c r="J17" i="11"/>
  <c r="I17" i="11"/>
  <c r="H17" i="11"/>
  <c r="G17" i="11"/>
  <c r="B17" i="11"/>
  <c r="BZ16" i="11"/>
  <c r="BY16" i="11"/>
  <c r="BX16" i="11"/>
  <c r="BW16" i="11"/>
  <c r="BV16" i="11"/>
  <c r="BU16" i="11"/>
  <c r="BT16" i="11"/>
  <c r="BS16" i="11"/>
  <c r="BR16" i="11"/>
  <c r="BQ16" i="11"/>
  <c r="BP16" i="11"/>
  <c r="BO16" i="11"/>
  <c r="BN16" i="11"/>
  <c r="BM16" i="11"/>
  <c r="BL16" i="11"/>
  <c r="BK16" i="11"/>
  <c r="BJ16" i="11"/>
  <c r="BI16" i="11"/>
  <c r="BH16" i="11"/>
  <c r="BG16" i="11"/>
  <c r="BF16" i="11"/>
  <c r="BE16" i="11"/>
  <c r="BD16" i="11"/>
  <c r="BC16" i="11"/>
  <c r="BB16" i="11"/>
  <c r="BA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V16" i="11"/>
  <c r="U16" i="11"/>
  <c r="T16" i="11"/>
  <c r="S16" i="11"/>
  <c r="R16" i="11"/>
  <c r="Q16" i="11"/>
  <c r="P16" i="11"/>
  <c r="O16" i="11"/>
  <c r="N16" i="11"/>
  <c r="M16" i="11"/>
  <c r="L16" i="11"/>
  <c r="K16" i="11"/>
  <c r="J16" i="11"/>
  <c r="I16" i="11"/>
  <c r="H16" i="11"/>
  <c r="G16" i="11"/>
  <c r="B16" i="11"/>
  <c r="BZ15" i="11"/>
  <c r="BY15" i="11"/>
  <c r="BX15" i="11"/>
  <c r="BW15" i="11"/>
  <c r="BV15" i="11"/>
  <c r="BU15" i="11"/>
  <c r="BT15" i="11"/>
  <c r="BS15" i="11"/>
  <c r="BR15" i="11"/>
  <c r="BQ15" i="11"/>
  <c r="BP15" i="11"/>
  <c r="BO15" i="11"/>
  <c r="BN15" i="11"/>
  <c r="BM15" i="11"/>
  <c r="BL15" i="11"/>
  <c r="BK15" i="11"/>
  <c r="BJ15" i="11"/>
  <c r="BI15" i="11"/>
  <c r="BH15" i="11"/>
  <c r="BG15" i="11"/>
  <c r="BF15" i="11"/>
  <c r="BE15" i="11"/>
  <c r="BD15" i="11"/>
  <c r="BC15" i="11"/>
  <c r="BB15" i="11"/>
  <c r="BA15" i="11"/>
  <c r="AZ15" i="11"/>
  <c r="AY15" i="11"/>
  <c r="AX15" i="11"/>
  <c r="AW15" i="11"/>
  <c r="AV15" i="11"/>
  <c r="AU15" i="11"/>
  <c r="AT15" i="11"/>
  <c r="AS15" i="11"/>
  <c r="AR15" i="11"/>
  <c r="AQ15" i="11"/>
  <c r="AP15" i="11"/>
  <c r="AO15" i="11"/>
  <c r="AN15" i="11"/>
  <c r="AM15" i="11"/>
  <c r="AL15" i="11"/>
  <c r="AK15" i="11"/>
  <c r="AJ15" i="11"/>
  <c r="AI15" i="11"/>
  <c r="AH15" i="11"/>
  <c r="AG15" i="11"/>
  <c r="AF15" i="11"/>
  <c r="AE15" i="11"/>
  <c r="AD15" i="11"/>
  <c r="AC15" i="11"/>
  <c r="AB15" i="11"/>
  <c r="AA15" i="11"/>
  <c r="Z15" i="11"/>
  <c r="Y15" i="11"/>
  <c r="X15" i="11"/>
  <c r="W15" i="11"/>
  <c r="V15" i="11"/>
  <c r="U15" i="11"/>
  <c r="T15" i="11"/>
  <c r="S15" i="11"/>
  <c r="R15" i="11"/>
  <c r="Q15" i="11"/>
  <c r="P15" i="11"/>
  <c r="O15" i="11"/>
  <c r="N15" i="11"/>
  <c r="M15" i="11"/>
  <c r="L15" i="11"/>
  <c r="K15" i="11"/>
  <c r="J15" i="11"/>
  <c r="I15" i="11"/>
  <c r="H15" i="11"/>
  <c r="G15" i="11"/>
  <c r="B15" i="11"/>
  <c r="BZ14" i="11"/>
  <c r="BY14" i="11"/>
  <c r="BX14" i="11"/>
  <c r="BW14" i="11"/>
  <c r="BV14" i="11"/>
  <c r="BU14" i="11"/>
  <c r="BT14" i="11"/>
  <c r="BS14" i="11"/>
  <c r="BR14" i="11"/>
  <c r="BQ14" i="11"/>
  <c r="BP14" i="11"/>
  <c r="BO14" i="11"/>
  <c r="BN14" i="11"/>
  <c r="BM14" i="11"/>
  <c r="BL14" i="11"/>
  <c r="BK14" i="11"/>
  <c r="BJ14" i="11"/>
  <c r="BI14" i="11"/>
  <c r="BH14" i="11"/>
  <c r="BG14" i="11"/>
  <c r="BF14" i="11"/>
  <c r="BE14" i="11"/>
  <c r="BD14" i="11"/>
  <c r="BC14" i="11"/>
  <c r="BB14" i="11"/>
  <c r="BA14" i="11"/>
  <c r="AZ14" i="11"/>
  <c r="AY14" i="11"/>
  <c r="AX14" i="11"/>
  <c r="AW14" i="11"/>
  <c r="AV14" i="11"/>
  <c r="AU14" i="11"/>
  <c r="AT14" i="11"/>
  <c r="AS14" i="11"/>
  <c r="AR14" i="11"/>
  <c r="AQ14" i="11"/>
  <c r="AP14" i="11"/>
  <c r="AO14" i="11"/>
  <c r="AN14" i="11"/>
  <c r="AM14" i="11"/>
  <c r="AL14" i="11"/>
  <c r="AK14" i="11"/>
  <c r="AJ14" i="11"/>
  <c r="AI14" i="11"/>
  <c r="AH14" i="11"/>
  <c r="AG14" i="11"/>
  <c r="AF14" i="11"/>
  <c r="AE14" i="11"/>
  <c r="AD14" i="11"/>
  <c r="AC14" i="11"/>
  <c r="AB14" i="11"/>
  <c r="AA14" i="11"/>
  <c r="Z14" i="11"/>
  <c r="Y14" i="11"/>
  <c r="X14" i="11"/>
  <c r="W14" i="11"/>
  <c r="V14" i="11"/>
  <c r="U14" i="11"/>
  <c r="T14" i="11"/>
  <c r="S14" i="11"/>
  <c r="R14" i="11"/>
  <c r="Q14" i="11"/>
  <c r="P14" i="11"/>
  <c r="O14" i="11"/>
  <c r="N14" i="11"/>
  <c r="M14" i="11"/>
  <c r="L14" i="11"/>
  <c r="K14" i="11"/>
  <c r="J14" i="11"/>
  <c r="I14" i="11"/>
  <c r="H14" i="11"/>
  <c r="G14" i="11"/>
  <c r="B14" i="11"/>
  <c r="BZ13" i="11"/>
  <c r="BY13" i="11"/>
  <c r="BX13" i="11"/>
  <c r="BW13" i="11"/>
  <c r="BV13" i="11"/>
  <c r="BU13" i="11"/>
  <c r="BT13" i="11"/>
  <c r="BS13" i="11"/>
  <c r="BR13" i="11"/>
  <c r="BQ13" i="11"/>
  <c r="BP13" i="11"/>
  <c r="BO13" i="11"/>
  <c r="BN13" i="11"/>
  <c r="BM13" i="11"/>
  <c r="BL13" i="11"/>
  <c r="BK13" i="11"/>
  <c r="BJ13" i="11"/>
  <c r="BI13" i="11"/>
  <c r="BH13" i="11"/>
  <c r="BG13" i="11"/>
  <c r="BF13" i="11"/>
  <c r="BE13" i="11"/>
  <c r="BD13" i="11"/>
  <c r="BC13" i="11"/>
  <c r="BB13" i="11"/>
  <c r="BA13" i="11"/>
  <c r="AZ13" i="11"/>
  <c r="AY13" i="11"/>
  <c r="AX13" i="11"/>
  <c r="AW13" i="11"/>
  <c r="AV13" i="11"/>
  <c r="AU13" i="11"/>
  <c r="AT13" i="11"/>
  <c r="AS13" i="11"/>
  <c r="AR13" i="11"/>
  <c r="AQ13" i="11"/>
  <c r="AP13" i="11"/>
  <c r="AO13" i="11"/>
  <c r="AN13" i="11"/>
  <c r="AM13" i="11"/>
  <c r="AL13" i="11"/>
  <c r="AK13" i="11"/>
  <c r="AJ13" i="11"/>
  <c r="AI13" i="11"/>
  <c r="AH13" i="11"/>
  <c r="AG13" i="11"/>
  <c r="AF13" i="11"/>
  <c r="AE13" i="11"/>
  <c r="AD13" i="11"/>
  <c r="AC13" i="11"/>
  <c r="AB13" i="11"/>
  <c r="AA13" i="11"/>
  <c r="Z13" i="11"/>
  <c r="Y13" i="11"/>
  <c r="X13" i="11"/>
  <c r="W13" i="11"/>
  <c r="V13" i="11"/>
  <c r="U13" i="11"/>
  <c r="T13" i="11"/>
  <c r="S13" i="11"/>
  <c r="R13" i="11"/>
  <c r="Q13" i="11"/>
  <c r="P13" i="11"/>
  <c r="O13" i="11"/>
  <c r="N13" i="11"/>
  <c r="M13" i="11"/>
  <c r="L13" i="11"/>
  <c r="K13" i="11"/>
  <c r="J13" i="11"/>
  <c r="I13" i="11"/>
  <c r="H13" i="11"/>
  <c r="G13" i="11"/>
  <c r="B13" i="11"/>
  <c r="BZ12" i="11"/>
  <c r="BY12" i="11"/>
  <c r="BX12" i="11"/>
  <c r="BW12" i="11"/>
  <c r="BV12" i="11"/>
  <c r="BU12" i="11"/>
  <c r="BT12" i="11"/>
  <c r="BS12" i="11"/>
  <c r="BR12" i="11"/>
  <c r="BQ12" i="11"/>
  <c r="BP12" i="11"/>
  <c r="BO12" i="11"/>
  <c r="BN12" i="11"/>
  <c r="BM12" i="11"/>
  <c r="BL12" i="11"/>
  <c r="BK12" i="11"/>
  <c r="BJ12" i="11"/>
  <c r="BI12" i="11"/>
  <c r="BH12" i="11"/>
  <c r="BG12" i="11"/>
  <c r="BF12" i="11"/>
  <c r="BE12" i="11"/>
  <c r="BD12" i="11"/>
  <c r="BC12" i="11"/>
  <c r="BB12" i="11"/>
  <c r="BA12" i="11"/>
  <c r="AZ12" i="11"/>
  <c r="AY12" i="11"/>
  <c r="AX12" i="11"/>
  <c r="AW12" i="11"/>
  <c r="AV12" i="11"/>
  <c r="AU12" i="11"/>
  <c r="AT12" i="11"/>
  <c r="AS12" i="11"/>
  <c r="AR12" i="11"/>
  <c r="AQ12" i="11"/>
  <c r="AP12" i="11"/>
  <c r="AO12" i="11"/>
  <c r="AN12" i="11"/>
  <c r="AM12" i="11"/>
  <c r="AL12" i="11"/>
  <c r="AK12" i="11"/>
  <c r="AJ12" i="11"/>
  <c r="AI12" i="11"/>
  <c r="AH12" i="11"/>
  <c r="AG12" i="11"/>
  <c r="AF12" i="11"/>
  <c r="AE12" i="11"/>
  <c r="AD12" i="11"/>
  <c r="AC12" i="11"/>
  <c r="AB12" i="11"/>
  <c r="AA12" i="11"/>
  <c r="Z12" i="11"/>
  <c r="Y12" i="11"/>
  <c r="X12" i="11"/>
  <c r="W12" i="11"/>
  <c r="V12" i="11"/>
  <c r="U12" i="11"/>
  <c r="T12" i="11"/>
  <c r="S12" i="11"/>
  <c r="R12" i="11"/>
  <c r="Q12" i="11"/>
  <c r="P12" i="11"/>
  <c r="O12" i="11"/>
  <c r="N12" i="11"/>
  <c r="M12" i="11"/>
  <c r="L12" i="11"/>
  <c r="K12" i="11"/>
  <c r="J12" i="11"/>
  <c r="I12" i="11"/>
  <c r="H12" i="11"/>
  <c r="G12" i="11"/>
  <c r="B12" i="11"/>
  <c r="BO11" i="11"/>
  <c r="AT11" i="11"/>
  <c r="AS11" i="11"/>
  <c r="AR11" i="11"/>
  <c r="AQ11" i="11"/>
  <c r="B11" i="11"/>
  <c r="BZ10" i="11"/>
  <c r="BY10" i="11"/>
  <c r="BX10" i="11"/>
  <c r="BW10" i="11"/>
  <c r="BV10" i="11"/>
  <c r="BU10" i="11"/>
  <c r="BT10" i="11"/>
  <c r="BS10" i="11"/>
  <c r="BR10" i="11"/>
  <c r="BQ10" i="11"/>
  <c r="BP10" i="11"/>
  <c r="BO10" i="11"/>
  <c r="BN10" i="11"/>
  <c r="BM10" i="11"/>
  <c r="BL10" i="11"/>
  <c r="BK10" i="11"/>
  <c r="BJ10" i="11"/>
  <c r="BI10" i="11"/>
  <c r="BH10" i="11"/>
  <c r="BG10" i="11"/>
  <c r="BF10" i="11"/>
  <c r="BE10" i="11"/>
  <c r="BD10" i="11"/>
  <c r="BC10" i="11"/>
  <c r="BB10" i="11"/>
  <c r="BA10" i="11"/>
  <c r="AZ10" i="11"/>
  <c r="AY10" i="11"/>
  <c r="AX10" i="11"/>
  <c r="AW10" i="11"/>
  <c r="AV10" i="11"/>
  <c r="AU10" i="11"/>
  <c r="AT10" i="11"/>
  <c r="AS10" i="11"/>
  <c r="AR10" i="11"/>
  <c r="AQ10" i="11"/>
  <c r="AP10" i="11"/>
  <c r="AO10" i="11"/>
  <c r="AN10" i="11"/>
  <c r="AM10" i="11"/>
  <c r="AL10" i="11"/>
  <c r="AK10" i="11"/>
  <c r="AJ10" i="11"/>
  <c r="AI10" i="11"/>
  <c r="AH10" i="11"/>
  <c r="AG10" i="11"/>
  <c r="AF10" i="11"/>
  <c r="AE10" i="11"/>
  <c r="AD10" i="11"/>
  <c r="AC10" i="11"/>
  <c r="AB10" i="11"/>
  <c r="AA10" i="11"/>
  <c r="Z10" i="11"/>
  <c r="Y10" i="11"/>
  <c r="X10" i="11"/>
  <c r="W10" i="11"/>
  <c r="V10" i="11"/>
  <c r="U10" i="11"/>
  <c r="T10" i="11"/>
  <c r="S10" i="11"/>
  <c r="R10" i="11"/>
  <c r="Q10" i="11"/>
  <c r="P10" i="11"/>
  <c r="O10" i="11"/>
  <c r="N10" i="11"/>
  <c r="M10" i="11"/>
  <c r="L10" i="11"/>
  <c r="K10" i="11"/>
  <c r="J10" i="11"/>
  <c r="I10" i="11"/>
  <c r="H10" i="11"/>
  <c r="G10" i="11"/>
  <c r="B10" i="11"/>
  <c r="BZ9" i="11"/>
  <c r="BY9" i="11"/>
  <c r="BX9" i="11"/>
  <c r="BW9" i="11"/>
  <c r="BV9" i="11"/>
  <c r="BU9" i="11"/>
  <c r="BT9" i="11"/>
  <c r="BS9" i="11"/>
  <c r="BR9" i="11"/>
  <c r="BQ9" i="11"/>
  <c r="BP9" i="11"/>
  <c r="BO9" i="11"/>
  <c r="BN9" i="11"/>
  <c r="BM9" i="11"/>
  <c r="BL9" i="11"/>
  <c r="BK9" i="11"/>
  <c r="BJ9" i="11"/>
  <c r="BI9" i="11"/>
  <c r="BH9" i="11"/>
  <c r="BG9" i="11"/>
  <c r="BF9" i="11"/>
  <c r="BE9" i="11"/>
  <c r="BD9" i="11"/>
  <c r="BC9" i="11"/>
  <c r="BB9" i="11"/>
  <c r="BA9" i="11"/>
  <c r="AZ9" i="11"/>
  <c r="AY9" i="11"/>
  <c r="AX9" i="11"/>
  <c r="AW9" i="11"/>
  <c r="AV9" i="11"/>
  <c r="AU9" i="11"/>
  <c r="AT9" i="11"/>
  <c r="AS9" i="11"/>
  <c r="AR9" i="11"/>
  <c r="AQ9" i="11"/>
  <c r="AP9" i="11"/>
  <c r="AO9" i="11"/>
  <c r="AN9" i="11"/>
  <c r="AM9" i="11"/>
  <c r="AL9" i="11"/>
  <c r="AK9" i="11"/>
  <c r="AJ9" i="11"/>
  <c r="AI9" i="11"/>
  <c r="AH9" i="11"/>
  <c r="AG9" i="11"/>
  <c r="AF9" i="11"/>
  <c r="AE9" i="11"/>
  <c r="AD9" i="11"/>
  <c r="AC9" i="11"/>
  <c r="AB9" i="11"/>
  <c r="AA9" i="11"/>
  <c r="Z9" i="11"/>
  <c r="Y9" i="11"/>
  <c r="X9" i="11"/>
  <c r="W9" i="11"/>
  <c r="V9" i="11"/>
  <c r="U9" i="11"/>
  <c r="T9" i="11"/>
  <c r="S9" i="11"/>
  <c r="R9" i="11"/>
  <c r="Q9" i="11"/>
  <c r="P9" i="11"/>
  <c r="O9" i="11"/>
  <c r="N9" i="11"/>
  <c r="M9" i="11"/>
  <c r="L9" i="11"/>
  <c r="K9" i="11"/>
  <c r="J9" i="11"/>
  <c r="I9" i="11"/>
  <c r="H9" i="11"/>
  <c r="G9" i="11"/>
  <c r="B9" i="11"/>
  <c r="BZ8" i="11"/>
  <c r="BY8" i="11"/>
  <c r="BX8" i="11"/>
  <c r="BW8" i="11"/>
  <c r="BV8" i="11"/>
  <c r="BU8" i="11"/>
  <c r="BT8" i="11"/>
  <c r="BS8" i="11"/>
  <c r="BR8" i="11"/>
  <c r="BQ8" i="11"/>
  <c r="BP8" i="11"/>
  <c r="BO8" i="11"/>
  <c r="BN8" i="11"/>
  <c r="BM8" i="11"/>
  <c r="BL8" i="11"/>
  <c r="BK8" i="11"/>
  <c r="BJ8" i="11"/>
  <c r="BI8" i="11"/>
  <c r="BH8" i="11"/>
  <c r="BG8" i="11"/>
  <c r="BF8" i="11"/>
  <c r="BE8" i="11"/>
  <c r="BD8" i="11"/>
  <c r="BC8" i="11"/>
  <c r="BB8" i="11"/>
  <c r="BA8" i="11"/>
  <c r="AZ8" i="11"/>
  <c r="AY8" i="11"/>
  <c r="AX8" i="11"/>
  <c r="AW8" i="11"/>
  <c r="AV8" i="11"/>
  <c r="AU8" i="11"/>
  <c r="AT8" i="11"/>
  <c r="AS8" i="11"/>
  <c r="AR8" i="11"/>
  <c r="AQ8" i="11"/>
  <c r="AP8" i="11"/>
  <c r="AO8" i="11"/>
  <c r="AN8" i="11"/>
  <c r="AM8" i="11"/>
  <c r="AL8" i="11"/>
  <c r="AK8" i="11"/>
  <c r="AJ8" i="11"/>
  <c r="AI8" i="11"/>
  <c r="AH8" i="11"/>
  <c r="AG8" i="11"/>
  <c r="AF8" i="11"/>
  <c r="AE8" i="11"/>
  <c r="AD8" i="11"/>
  <c r="AC8" i="11"/>
  <c r="AB8" i="11"/>
  <c r="AA8" i="11"/>
  <c r="Z8" i="11"/>
  <c r="Y8" i="11"/>
  <c r="X8" i="11"/>
  <c r="W8" i="11"/>
  <c r="V8" i="11"/>
  <c r="U8" i="11"/>
  <c r="T8" i="11"/>
  <c r="S8" i="11"/>
  <c r="R8" i="11"/>
  <c r="Q8" i="11"/>
  <c r="P8" i="11"/>
  <c r="O8" i="11"/>
  <c r="N8" i="11"/>
  <c r="M8" i="11"/>
  <c r="L8" i="11"/>
  <c r="K8" i="11"/>
  <c r="J8" i="11"/>
  <c r="I8" i="11"/>
  <c r="H8" i="11"/>
  <c r="G8" i="11"/>
  <c r="B8" i="11"/>
  <c r="AT7" i="11"/>
  <c r="AS7" i="11"/>
  <c r="AR7" i="11"/>
  <c r="AQ7" i="11"/>
  <c r="B7" i="11"/>
  <c r="BZ6" i="11"/>
  <c r="BY6" i="11"/>
  <c r="BX6" i="11"/>
  <c r="BW6" i="11"/>
  <c r="BV6" i="11"/>
  <c r="BU6" i="11"/>
  <c r="BT6" i="11"/>
  <c r="BS6" i="11"/>
  <c r="BR6" i="11"/>
  <c r="BQ6" i="11"/>
  <c r="BP6" i="11"/>
  <c r="BO6" i="11"/>
  <c r="BN6" i="11"/>
  <c r="BM6" i="11"/>
  <c r="BL6" i="11"/>
  <c r="BK6" i="11"/>
  <c r="BJ6" i="11"/>
  <c r="BI6" i="11"/>
  <c r="BH6" i="11"/>
  <c r="BG6" i="11"/>
  <c r="BF6" i="11"/>
  <c r="BE6" i="11"/>
  <c r="BD6" i="11"/>
  <c r="BC6" i="11"/>
  <c r="BB6" i="11"/>
  <c r="BA6" i="11"/>
  <c r="AZ6" i="11"/>
  <c r="AY6" i="11"/>
  <c r="AX6" i="11"/>
  <c r="AW6" i="11"/>
  <c r="AV6" i="11"/>
  <c r="AU6" i="11"/>
  <c r="AT6" i="11"/>
  <c r="AS6" i="11"/>
  <c r="AR6" i="11"/>
  <c r="AQ6" i="11"/>
  <c r="AP6" i="11"/>
  <c r="AO6" i="11"/>
  <c r="AN6" i="11"/>
  <c r="AM6" i="11"/>
  <c r="AL6" i="11"/>
  <c r="AK6" i="11"/>
  <c r="AJ6" i="11"/>
  <c r="AI6" i="11"/>
  <c r="AH6" i="11"/>
  <c r="AG6" i="11"/>
  <c r="AF6" i="11"/>
  <c r="AE6" i="11"/>
  <c r="AD6" i="11"/>
  <c r="AC6" i="11"/>
  <c r="AB6" i="11"/>
  <c r="AA6" i="11"/>
  <c r="Z6" i="11"/>
  <c r="Y6" i="11"/>
  <c r="X6" i="11"/>
  <c r="W6" i="11"/>
  <c r="V6" i="11"/>
  <c r="U6" i="11"/>
  <c r="T6" i="11"/>
  <c r="S6" i="11"/>
  <c r="R6" i="11"/>
  <c r="Q6" i="11"/>
  <c r="P6" i="11"/>
  <c r="O6" i="11"/>
  <c r="N6" i="11"/>
  <c r="M6" i="11"/>
  <c r="L6" i="11"/>
  <c r="K6" i="11"/>
  <c r="J6" i="11"/>
  <c r="I6" i="11"/>
  <c r="H6" i="11"/>
  <c r="G6" i="11"/>
  <c r="F6" i="11"/>
  <c r="E6" i="11"/>
  <c r="D6" i="11"/>
  <c r="C6" i="11"/>
  <c r="B6" i="11"/>
  <c r="BZ5" i="11"/>
  <c r="BY5" i="11"/>
  <c r="BX5" i="11"/>
  <c r="BW5" i="11"/>
  <c r="BV5" i="11"/>
  <c r="BU5" i="11"/>
  <c r="BT5" i="11"/>
  <c r="BS5" i="11"/>
  <c r="BR5" i="11"/>
  <c r="BQ5" i="11"/>
  <c r="BP5" i="11"/>
  <c r="BO5" i="11"/>
  <c r="BN5" i="11"/>
  <c r="BM5" i="11"/>
  <c r="BL5" i="11"/>
  <c r="BK5" i="11"/>
  <c r="BJ5" i="11"/>
  <c r="BI5" i="11"/>
  <c r="BH5" i="11"/>
  <c r="BG5" i="11"/>
  <c r="BF5" i="11"/>
  <c r="BE5" i="11"/>
  <c r="BD5" i="11"/>
  <c r="BC5" i="11"/>
  <c r="BB5" i="11"/>
  <c r="BA5" i="11"/>
  <c r="AZ5" i="11"/>
  <c r="AY5" i="11"/>
  <c r="AX5" i="11"/>
  <c r="AW5" i="11"/>
  <c r="AV5" i="11"/>
  <c r="AU5" i="11"/>
  <c r="AT5" i="11"/>
  <c r="AS5" i="11"/>
  <c r="AR5" i="11"/>
  <c r="AQ5" i="11"/>
  <c r="AP5" i="11"/>
  <c r="AO5" i="11"/>
  <c r="AN5" i="11"/>
  <c r="AM5" i="11"/>
  <c r="AL5" i="11"/>
  <c r="AK5" i="11"/>
  <c r="AJ5" i="11"/>
  <c r="AI5" i="11"/>
  <c r="AH5" i="11"/>
  <c r="AG5" i="11"/>
  <c r="AF5" i="11"/>
  <c r="AE5" i="11"/>
  <c r="AD5" i="11"/>
  <c r="AC5" i="11"/>
  <c r="AB5" i="11"/>
  <c r="AA5" i="11"/>
  <c r="Z5" i="11"/>
  <c r="Y5" i="11"/>
  <c r="X5" i="11"/>
  <c r="W5" i="11"/>
  <c r="V5" i="11"/>
  <c r="U5" i="11"/>
  <c r="T5" i="11"/>
  <c r="S5" i="11"/>
  <c r="R5" i="11"/>
  <c r="Q5" i="11"/>
  <c r="P5" i="11"/>
  <c r="O5" i="11"/>
  <c r="N5" i="11"/>
  <c r="M5" i="11"/>
  <c r="L5" i="11"/>
  <c r="K5" i="11"/>
  <c r="J5" i="11"/>
  <c r="I5" i="11"/>
  <c r="H5" i="11"/>
  <c r="G5" i="11"/>
  <c r="B5" i="11"/>
  <c r="BZ4" i="11"/>
  <c r="BY4" i="11"/>
  <c r="BX4" i="11"/>
  <c r="BW4" i="11"/>
  <c r="BV4" i="11"/>
  <c r="BU4" i="11"/>
  <c r="BT4" i="11"/>
  <c r="BS4" i="11"/>
  <c r="BR4" i="11"/>
  <c r="BQ4" i="11"/>
  <c r="BP4" i="11"/>
  <c r="BO4" i="11"/>
  <c r="BN4" i="11"/>
  <c r="BM4" i="11"/>
  <c r="BL4" i="11"/>
  <c r="BK4" i="11"/>
  <c r="BJ4" i="11"/>
  <c r="BI4" i="11"/>
  <c r="BH4" i="11"/>
  <c r="BG4" i="11"/>
  <c r="BF4" i="11"/>
  <c r="BE4" i="11"/>
  <c r="BD4" i="11"/>
  <c r="BC4" i="11"/>
  <c r="BB4" i="11"/>
  <c r="BA4" i="11"/>
  <c r="AZ4" i="11"/>
  <c r="AY4" i="11"/>
  <c r="AX4" i="11"/>
  <c r="AW4" i="11"/>
  <c r="AV4" i="11"/>
  <c r="AU4" i="11"/>
  <c r="AT4" i="11"/>
  <c r="AS4" i="11"/>
  <c r="AR4" i="11"/>
  <c r="AQ4" i="11"/>
  <c r="AP4" i="11"/>
  <c r="AO4" i="11"/>
  <c r="AN4" i="11"/>
  <c r="AM4" i="11"/>
  <c r="AL4" i="11"/>
  <c r="AK4" i="11"/>
  <c r="AJ4" i="11"/>
  <c r="AI4" i="11"/>
  <c r="AH4" i="11"/>
  <c r="AG4" i="11"/>
  <c r="AF4" i="11"/>
  <c r="AE4" i="11"/>
  <c r="AD4" i="11"/>
  <c r="AC4" i="11"/>
  <c r="AB4" i="11"/>
  <c r="AA4" i="11"/>
  <c r="Z4" i="11"/>
  <c r="Y4" i="11"/>
  <c r="X4" i="11"/>
  <c r="W4" i="11"/>
  <c r="V4" i="11"/>
  <c r="U4" i="11"/>
  <c r="T4" i="11"/>
  <c r="S4" i="11"/>
  <c r="R4" i="11"/>
  <c r="Q4" i="11"/>
  <c r="P4" i="11"/>
  <c r="O4" i="11"/>
  <c r="N4" i="11"/>
  <c r="M4" i="11"/>
  <c r="L4" i="11"/>
  <c r="K4" i="11"/>
  <c r="J4" i="11"/>
  <c r="I4" i="11"/>
  <c r="H4" i="11"/>
  <c r="G4" i="11"/>
  <c r="B4" i="11"/>
  <c r="CS77" i="7"/>
  <c r="BZ63" i="11"/>
  <c r="CR77" i="7"/>
  <c r="BY63" i="11"/>
  <c r="CP77" i="7"/>
  <c r="BX63" i="11"/>
  <c r="CO77" i="7"/>
  <c r="BW63" i="11"/>
  <c r="CN77" i="7"/>
  <c r="BV63" i="11"/>
  <c r="CM77" i="7"/>
  <c r="BU63" i="11"/>
  <c r="CK77" i="7"/>
  <c r="BT63" i="11"/>
  <c r="CJ77" i="7"/>
  <c r="BS63" i="11"/>
  <c r="CI77" i="7"/>
  <c r="BR63" i="11"/>
  <c r="CH77" i="7"/>
  <c r="BQ63" i="11"/>
  <c r="CF77" i="7"/>
  <c r="BP63" i="11"/>
  <c r="CE77" i="7"/>
  <c r="BO63" i="11"/>
  <c r="CD77" i="7"/>
  <c r="BN63" i="11"/>
  <c r="CC77" i="7"/>
  <c r="BM63" i="11"/>
  <c r="CA77" i="7"/>
  <c r="BL63" i="11"/>
  <c r="BZ77" i="7"/>
  <c r="BK63" i="11"/>
  <c r="BY77" i="7"/>
  <c r="BJ63" i="11"/>
  <c r="BX77" i="7"/>
  <c r="BI63" i="11"/>
  <c r="BV77" i="7"/>
  <c r="BH63" i="11"/>
  <c r="BU77" i="7"/>
  <c r="BG63" i="11"/>
  <c r="BT77" i="7"/>
  <c r="BF63" i="11"/>
  <c r="BS77" i="7"/>
  <c r="BE63" i="11"/>
  <c r="BQ77" i="7"/>
  <c r="BD63" i="11"/>
  <c r="BP77" i="7"/>
  <c r="BC63" i="11"/>
  <c r="BO77" i="7"/>
  <c r="BB63" i="11"/>
  <c r="BN77" i="7"/>
  <c r="BA63" i="11"/>
  <c r="BL77" i="7"/>
  <c r="AZ63" i="11"/>
  <c r="BK77" i="7"/>
  <c r="AY63" i="11"/>
  <c r="BJ77" i="7"/>
  <c r="AX63" i="11"/>
  <c r="BI77" i="7"/>
  <c r="AW63" i="11"/>
  <c r="BG77" i="7"/>
  <c r="AV63" i="11"/>
  <c r="BF77" i="7"/>
  <c r="AU63" i="11"/>
  <c r="BE77" i="7"/>
  <c r="AT63" i="11"/>
  <c r="BD77" i="7"/>
  <c r="AS63" i="11"/>
  <c r="BB77" i="7"/>
  <c r="AR63" i="11"/>
  <c r="BA77" i="7"/>
  <c r="AQ63" i="11"/>
  <c r="AZ77" i="7"/>
  <c r="AP63" i="11"/>
  <c r="AY77" i="7"/>
  <c r="AO63" i="11"/>
  <c r="AW77" i="7"/>
  <c r="AN63" i="11"/>
  <c r="AV77" i="7"/>
  <c r="AM63" i="11"/>
  <c r="AU77" i="7"/>
  <c r="AL63" i="11"/>
  <c r="AT77" i="7"/>
  <c r="AK63" i="11"/>
  <c r="AR77" i="7"/>
  <c r="AJ63" i="11"/>
  <c r="AQ77" i="7"/>
  <c r="AI63" i="11"/>
  <c r="AP77" i="7"/>
  <c r="AH63" i="11"/>
  <c r="AO77" i="7"/>
  <c r="AG63" i="11"/>
  <c r="AM77" i="7"/>
  <c r="AF63" i="11"/>
  <c r="AL77" i="7"/>
  <c r="AE63" i="11"/>
  <c r="AK77" i="7"/>
  <c r="AD63" i="11"/>
  <c r="AJ77" i="7"/>
  <c r="AC63" i="11"/>
  <c r="AH77" i="7"/>
  <c r="AB63" i="11"/>
  <c r="AG77" i="7"/>
  <c r="AA63" i="11"/>
  <c r="AF77" i="7"/>
  <c r="Z63" i="11"/>
  <c r="AE77" i="7"/>
  <c r="Y63" i="11"/>
  <c r="AC77" i="7"/>
  <c r="X63" i="11"/>
  <c r="AB77" i="7"/>
  <c r="W63" i="11"/>
  <c r="AA77" i="7"/>
  <c r="V63" i="11"/>
  <c r="Z77" i="7"/>
  <c r="U63" i="11"/>
  <c r="X77" i="7"/>
  <c r="T63" i="11"/>
  <c r="W77" i="7"/>
  <c r="S63" i="11"/>
  <c r="V77" i="7"/>
  <c r="R63" i="11"/>
  <c r="U77" i="7"/>
  <c r="Q63" i="11"/>
  <c r="S77" i="7"/>
  <c r="P63" i="11"/>
  <c r="R77" i="7"/>
  <c r="O63" i="11"/>
  <c r="Q77" i="7"/>
  <c r="N63" i="11"/>
  <c r="P77" i="7"/>
  <c r="M63" i="11"/>
  <c r="N77" i="7"/>
  <c r="L63" i="11"/>
  <c r="M77" i="7"/>
  <c r="K63" i="11"/>
  <c r="L77" i="7"/>
  <c r="J63" i="11"/>
  <c r="K77" i="7"/>
  <c r="I63" i="11"/>
  <c r="I77" i="7"/>
  <c r="H63" i="11"/>
  <c r="H77" i="7"/>
  <c r="G63" i="11"/>
  <c r="E62" i="11"/>
  <c r="D62" i="11"/>
  <c r="D61" i="11"/>
  <c r="C61" i="11"/>
  <c r="G73" i="7"/>
  <c r="F73" i="7"/>
  <c r="D73" i="7"/>
  <c r="C73" i="7"/>
  <c r="CS72" i="7"/>
  <c r="BZ60" i="11"/>
  <c r="CR72" i="7"/>
  <c r="BY60" i="11"/>
  <c r="CP72" i="7"/>
  <c r="BX60" i="11"/>
  <c r="CO72" i="7"/>
  <c r="BW60" i="11"/>
  <c r="CN72" i="7"/>
  <c r="BV60" i="11"/>
  <c r="CM72" i="7"/>
  <c r="BU60" i="11"/>
  <c r="CK72" i="7"/>
  <c r="BT60" i="11"/>
  <c r="CJ72" i="7"/>
  <c r="BS60" i="11"/>
  <c r="CI72" i="7"/>
  <c r="BR60" i="11"/>
  <c r="CH72" i="7"/>
  <c r="BQ60" i="11"/>
  <c r="CF72" i="7"/>
  <c r="BP60" i="11"/>
  <c r="CE72" i="7"/>
  <c r="BO60" i="11"/>
  <c r="CD72" i="7"/>
  <c r="BN60" i="11"/>
  <c r="CC72" i="7"/>
  <c r="BM60" i="11"/>
  <c r="CA72" i="7"/>
  <c r="BL60" i="11"/>
  <c r="BZ72" i="7"/>
  <c r="BK60" i="11"/>
  <c r="BY72" i="7"/>
  <c r="BJ60" i="11"/>
  <c r="BX72" i="7"/>
  <c r="BI60" i="11"/>
  <c r="BV72" i="7"/>
  <c r="BH60" i="11"/>
  <c r="BU72" i="7"/>
  <c r="BG60" i="11"/>
  <c r="BT72" i="7"/>
  <c r="BF60" i="11"/>
  <c r="BS72" i="7"/>
  <c r="BE60" i="11"/>
  <c r="BQ72" i="7"/>
  <c r="BD60" i="11"/>
  <c r="BP72" i="7"/>
  <c r="BC60" i="11"/>
  <c r="BO72" i="7"/>
  <c r="BB60" i="11"/>
  <c r="BN72" i="7"/>
  <c r="BA60" i="11"/>
  <c r="BL72" i="7"/>
  <c r="AZ60" i="11"/>
  <c r="BK72" i="7"/>
  <c r="AY60" i="11"/>
  <c r="BJ72" i="7"/>
  <c r="AX60" i="11"/>
  <c r="BI72" i="7"/>
  <c r="AW60" i="11"/>
  <c r="BG72" i="7"/>
  <c r="AV60" i="11"/>
  <c r="BF72" i="7"/>
  <c r="AU60" i="11"/>
  <c r="BE72" i="7"/>
  <c r="AT60" i="11"/>
  <c r="BD72" i="7"/>
  <c r="AS60" i="11"/>
  <c r="BB72" i="7"/>
  <c r="AR60" i="11"/>
  <c r="BA72" i="7"/>
  <c r="AQ60" i="11"/>
  <c r="AZ72" i="7"/>
  <c r="AP60" i="11"/>
  <c r="AY72" i="7"/>
  <c r="AO60" i="11"/>
  <c r="AW72" i="7"/>
  <c r="AN60" i="11"/>
  <c r="AV72" i="7"/>
  <c r="AM60" i="11"/>
  <c r="AU72" i="7"/>
  <c r="AL60" i="11"/>
  <c r="AT72" i="7"/>
  <c r="AK60" i="11"/>
  <c r="AR72" i="7"/>
  <c r="AJ60" i="11"/>
  <c r="AQ72" i="7"/>
  <c r="AI60" i="11"/>
  <c r="AP72" i="7"/>
  <c r="AH60" i="11"/>
  <c r="AO72" i="7"/>
  <c r="AG60" i="11"/>
  <c r="AM72" i="7"/>
  <c r="AF60" i="11"/>
  <c r="AL72" i="7"/>
  <c r="AE60" i="11"/>
  <c r="AK72" i="7"/>
  <c r="AD60" i="11"/>
  <c r="AJ72" i="7"/>
  <c r="AC60" i="11"/>
  <c r="AH72" i="7"/>
  <c r="AB60" i="11"/>
  <c r="AG72" i="7"/>
  <c r="AA60" i="11"/>
  <c r="AF72" i="7"/>
  <c r="Z60" i="11"/>
  <c r="AE72" i="7"/>
  <c r="Y60" i="11"/>
  <c r="AC72" i="7"/>
  <c r="X60" i="11"/>
  <c r="AB72" i="7"/>
  <c r="W60" i="11"/>
  <c r="AA72" i="7"/>
  <c r="V60" i="11"/>
  <c r="Z72" i="7"/>
  <c r="U60" i="11"/>
  <c r="X72" i="7"/>
  <c r="T60" i="11"/>
  <c r="W72" i="7"/>
  <c r="S60" i="11"/>
  <c r="V72" i="7"/>
  <c r="R60" i="11"/>
  <c r="U72" i="7"/>
  <c r="Q60" i="11"/>
  <c r="S72" i="7"/>
  <c r="P60" i="11"/>
  <c r="R72" i="7"/>
  <c r="O60" i="11"/>
  <c r="Q72" i="7"/>
  <c r="N60" i="11"/>
  <c r="P72" i="7"/>
  <c r="M60" i="11"/>
  <c r="N72" i="7"/>
  <c r="L60" i="11"/>
  <c r="M72" i="7"/>
  <c r="K60" i="11"/>
  <c r="L72" i="7"/>
  <c r="J60" i="11"/>
  <c r="K72" i="7"/>
  <c r="I60" i="11"/>
  <c r="I72" i="7"/>
  <c r="H60" i="11"/>
  <c r="H72" i="7"/>
  <c r="G60" i="11"/>
  <c r="G71" i="7"/>
  <c r="F59" i="11"/>
  <c r="F71" i="7"/>
  <c r="E59" i="11"/>
  <c r="D71" i="7"/>
  <c r="D59" i="11"/>
  <c r="C71" i="7"/>
  <c r="C59" i="11"/>
  <c r="G70" i="7"/>
  <c r="F58" i="11"/>
  <c r="F70" i="7"/>
  <c r="E58" i="11"/>
  <c r="C70" i="7"/>
  <c r="C58" i="11"/>
  <c r="CS69" i="7"/>
  <c r="BZ57" i="11"/>
  <c r="CR69" i="7"/>
  <c r="BY57" i="11"/>
  <c r="CP69" i="7"/>
  <c r="BX57" i="11"/>
  <c r="CO69" i="7"/>
  <c r="BW57" i="11"/>
  <c r="CN69" i="7"/>
  <c r="BV57" i="11"/>
  <c r="CM69" i="7"/>
  <c r="BU57" i="11"/>
  <c r="CK69" i="7"/>
  <c r="BT57" i="11"/>
  <c r="CJ69" i="7"/>
  <c r="BS57" i="11"/>
  <c r="CI69" i="7"/>
  <c r="BR57" i="11"/>
  <c r="CH69" i="7"/>
  <c r="BQ57" i="11"/>
  <c r="CF69" i="7"/>
  <c r="BP57" i="11"/>
  <c r="CE69" i="7"/>
  <c r="BO57" i="11"/>
  <c r="CD69" i="7"/>
  <c r="BN57" i="11"/>
  <c r="CC69" i="7"/>
  <c r="BM57" i="11"/>
  <c r="CA69" i="7"/>
  <c r="BL57" i="11"/>
  <c r="BZ69" i="7"/>
  <c r="BK57" i="11"/>
  <c r="BY69" i="7"/>
  <c r="BJ57" i="11"/>
  <c r="BX69" i="7"/>
  <c r="BI57" i="11"/>
  <c r="BV69" i="7"/>
  <c r="BH57" i="11"/>
  <c r="BU69" i="7"/>
  <c r="BG57" i="11"/>
  <c r="BT69" i="7"/>
  <c r="BF57" i="11"/>
  <c r="BS69" i="7"/>
  <c r="BE57" i="11"/>
  <c r="BQ69" i="7"/>
  <c r="BD57" i="11"/>
  <c r="BP69" i="7"/>
  <c r="BC57" i="11"/>
  <c r="BO69" i="7"/>
  <c r="BB57" i="11"/>
  <c r="BN69" i="7"/>
  <c r="BA57" i="11"/>
  <c r="BL69" i="7"/>
  <c r="AZ57" i="11"/>
  <c r="BK69" i="7"/>
  <c r="AY57" i="11"/>
  <c r="BJ69" i="7"/>
  <c r="AX57" i="11"/>
  <c r="BI69" i="7"/>
  <c r="AW57" i="11"/>
  <c r="BG69" i="7"/>
  <c r="AV57" i="11"/>
  <c r="BF69" i="7"/>
  <c r="AU57" i="11"/>
  <c r="BE69" i="7"/>
  <c r="AT57" i="11"/>
  <c r="BD69" i="7"/>
  <c r="AS57" i="11"/>
  <c r="BB69" i="7"/>
  <c r="AR57" i="11"/>
  <c r="BA69" i="7"/>
  <c r="AQ57" i="11"/>
  <c r="AZ69" i="7"/>
  <c r="AP57" i="11"/>
  <c r="AY69" i="7"/>
  <c r="AO57" i="11"/>
  <c r="AW69" i="7"/>
  <c r="AN57" i="11"/>
  <c r="AV69" i="7"/>
  <c r="AM57" i="11"/>
  <c r="AU69" i="7"/>
  <c r="AL57" i="11"/>
  <c r="AT69" i="7"/>
  <c r="AK57" i="11"/>
  <c r="AR69" i="7"/>
  <c r="AJ57" i="11"/>
  <c r="AQ69" i="7"/>
  <c r="AI57" i="11"/>
  <c r="AP69" i="7"/>
  <c r="AH57" i="11"/>
  <c r="AO69" i="7"/>
  <c r="AG57" i="11"/>
  <c r="AM69" i="7"/>
  <c r="AF57" i="11"/>
  <c r="AL69" i="7"/>
  <c r="AE57" i="11"/>
  <c r="AK69" i="7"/>
  <c r="AD57" i="11"/>
  <c r="AJ69" i="7"/>
  <c r="AC57" i="11"/>
  <c r="AH69" i="7"/>
  <c r="AB57" i="11"/>
  <c r="AG69" i="7"/>
  <c r="AA57" i="11"/>
  <c r="AF69" i="7"/>
  <c r="Z57" i="11"/>
  <c r="AE69" i="7"/>
  <c r="Y57" i="11"/>
  <c r="AC69" i="7"/>
  <c r="X57" i="11"/>
  <c r="AB69" i="7"/>
  <c r="W57" i="11"/>
  <c r="AA69" i="7"/>
  <c r="V57" i="11"/>
  <c r="Z69" i="7"/>
  <c r="U57" i="11"/>
  <c r="X69" i="7"/>
  <c r="T57" i="11"/>
  <c r="W69" i="7"/>
  <c r="S57" i="11"/>
  <c r="V69" i="7"/>
  <c r="R57" i="11"/>
  <c r="U69" i="7"/>
  <c r="Q57" i="11"/>
  <c r="S69" i="7"/>
  <c r="P57" i="11"/>
  <c r="R69" i="7"/>
  <c r="O57" i="11"/>
  <c r="Q69" i="7"/>
  <c r="N57" i="11"/>
  <c r="P69" i="7"/>
  <c r="M57" i="11"/>
  <c r="N69" i="7"/>
  <c r="L57" i="11"/>
  <c r="M69" i="7"/>
  <c r="K57" i="11"/>
  <c r="L69" i="7"/>
  <c r="J57" i="11"/>
  <c r="K69" i="7"/>
  <c r="I57" i="11"/>
  <c r="I69" i="7"/>
  <c r="H57" i="11"/>
  <c r="H69" i="7"/>
  <c r="G57" i="11"/>
  <c r="I68" i="7"/>
  <c r="G68" i="7"/>
  <c r="F56" i="11"/>
  <c r="F68" i="7"/>
  <c r="C68" i="7"/>
  <c r="C56" i="11"/>
  <c r="I67" i="7"/>
  <c r="G67" i="7"/>
  <c r="F55" i="11"/>
  <c r="F67" i="7"/>
  <c r="E55" i="11"/>
  <c r="C67" i="7"/>
  <c r="C55" i="11"/>
  <c r="G66" i="7"/>
  <c r="F54" i="11"/>
  <c r="F66" i="7"/>
  <c r="E54" i="11"/>
  <c r="C66" i="7"/>
  <c r="C54" i="11"/>
  <c r="G65" i="7"/>
  <c r="F53" i="11"/>
  <c r="F65" i="7"/>
  <c r="E53" i="11"/>
  <c r="C65" i="7"/>
  <c r="C53" i="11"/>
  <c r="G64" i="7"/>
  <c r="F52" i="11"/>
  <c r="F64" i="7"/>
  <c r="E52" i="11"/>
  <c r="C64" i="7"/>
  <c r="C52" i="11"/>
  <c r="G63" i="7"/>
  <c r="F51" i="11"/>
  <c r="F63" i="7"/>
  <c r="E51" i="11"/>
  <c r="C63" i="7"/>
  <c r="C51" i="11"/>
  <c r="C61" i="7"/>
  <c r="G59" i="7"/>
  <c r="F59" i="7"/>
  <c r="C59" i="7"/>
  <c r="G57" i="7"/>
  <c r="F57" i="7"/>
  <c r="D57" i="7"/>
  <c r="C57" i="7"/>
  <c r="CS56" i="7"/>
  <c r="BZ50" i="11"/>
  <c r="CR56" i="7"/>
  <c r="BY50" i="11"/>
  <c r="CP56" i="7"/>
  <c r="BX50" i="11"/>
  <c r="CO56" i="7"/>
  <c r="BW50" i="11"/>
  <c r="CN56" i="7"/>
  <c r="BV50" i="11"/>
  <c r="CM56" i="7"/>
  <c r="BU50" i="11"/>
  <c r="CK56" i="7"/>
  <c r="BT50" i="11"/>
  <c r="CJ56" i="7"/>
  <c r="BS50" i="11"/>
  <c r="CI56" i="7"/>
  <c r="BR50" i="11"/>
  <c r="CH56" i="7"/>
  <c r="BQ50" i="11"/>
  <c r="CF56" i="7"/>
  <c r="BP50" i="11"/>
  <c r="CE56" i="7"/>
  <c r="BO50" i="11"/>
  <c r="CD56" i="7"/>
  <c r="BN50" i="11"/>
  <c r="CC56" i="7"/>
  <c r="BM50" i="11"/>
  <c r="CA56" i="7"/>
  <c r="BL50" i="11"/>
  <c r="BZ56" i="7"/>
  <c r="BK50" i="11"/>
  <c r="BY56" i="7"/>
  <c r="BJ50" i="11"/>
  <c r="BX56" i="7"/>
  <c r="BI50" i="11"/>
  <c r="BV56" i="7"/>
  <c r="BH50" i="11"/>
  <c r="BU56" i="7"/>
  <c r="BG50" i="11"/>
  <c r="BT56" i="7"/>
  <c r="BF50" i="11"/>
  <c r="BS56" i="7"/>
  <c r="BE50" i="11"/>
  <c r="BQ56" i="7"/>
  <c r="BD50" i="11"/>
  <c r="BP56" i="7"/>
  <c r="BC50" i="11"/>
  <c r="BO56" i="7"/>
  <c r="BB50" i="11"/>
  <c r="BN56" i="7"/>
  <c r="BA50" i="11"/>
  <c r="BL56" i="7"/>
  <c r="AZ50" i="11"/>
  <c r="BK56" i="7"/>
  <c r="AY50" i="11"/>
  <c r="BJ56" i="7"/>
  <c r="AX50" i="11"/>
  <c r="BI56" i="7"/>
  <c r="AW50" i="11"/>
  <c r="BG56" i="7"/>
  <c r="AV50" i="11"/>
  <c r="BF56" i="7"/>
  <c r="AU50" i="11"/>
  <c r="BE56" i="7"/>
  <c r="AT50" i="11"/>
  <c r="BD56" i="7"/>
  <c r="AS50" i="11"/>
  <c r="BB56" i="7"/>
  <c r="AR50" i="11"/>
  <c r="BA56" i="7"/>
  <c r="AQ50" i="11"/>
  <c r="AZ56" i="7"/>
  <c r="AP50" i="11"/>
  <c r="AY56" i="7"/>
  <c r="AO50" i="11"/>
  <c r="AW56" i="7"/>
  <c r="AN50" i="11"/>
  <c r="AV56" i="7"/>
  <c r="AM50" i="11"/>
  <c r="AU56" i="7"/>
  <c r="AL50" i="11"/>
  <c r="AT56" i="7"/>
  <c r="AK50" i="11"/>
  <c r="AR56" i="7"/>
  <c r="AJ50" i="11"/>
  <c r="AQ56" i="7"/>
  <c r="AI50" i="11"/>
  <c r="AP56" i="7"/>
  <c r="AH50" i="11"/>
  <c r="AO56" i="7"/>
  <c r="AG50" i="11"/>
  <c r="AM56" i="7"/>
  <c r="AF50" i="11"/>
  <c r="AL56" i="7"/>
  <c r="AE50" i="11"/>
  <c r="AK56" i="7"/>
  <c r="AD50" i="11"/>
  <c r="AJ56" i="7"/>
  <c r="AC50" i="11"/>
  <c r="AH56" i="7"/>
  <c r="AB50" i="11"/>
  <c r="AG56" i="7"/>
  <c r="AA50" i="11"/>
  <c r="AF56" i="7"/>
  <c r="Z50" i="11"/>
  <c r="AE56" i="7"/>
  <c r="Y50" i="11"/>
  <c r="AC56" i="7"/>
  <c r="X50" i="11"/>
  <c r="AB56" i="7"/>
  <c r="W50" i="11"/>
  <c r="AA56" i="7"/>
  <c r="V50" i="11"/>
  <c r="Z56" i="7"/>
  <c r="U50" i="11"/>
  <c r="X56" i="7"/>
  <c r="T50" i="11"/>
  <c r="W56" i="7"/>
  <c r="S50" i="11"/>
  <c r="V56" i="7"/>
  <c r="R50" i="11"/>
  <c r="U56" i="7"/>
  <c r="Q50" i="11"/>
  <c r="S56" i="7"/>
  <c r="P50" i="11"/>
  <c r="R56" i="7"/>
  <c r="O50" i="11"/>
  <c r="Q56" i="7"/>
  <c r="N50" i="11"/>
  <c r="P56" i="7"/>
  <c r="M50" i="11"/>
  <c r="N56" i="7"/>
  <c r="L50" i="11"/>
  <c r="M56" i="7"/>
  <c r="K50" i="11"/>
  <c r="L56" i="7"/>
  <c r="J50" i="11"/>
  <c r="K56" i="7"/>
  <c r="I50" i="11"/>
  <c r="I56" i="7"/>
  <c r="H50" i="11"/>
  <c r="H56" i="7"/>
  <c r="G50" i="11"/>
  <c r="G55" i="7"/>
  <c r="F55" i="7"/>
  <c r="D55" i="7"/>
  <c r="D49" i="11"/>
  <c r="C55" i="7"/>
  <c r="C49" i="11"/>
  <c r="F48" i="11"/>
  <c r="E48" i="11"/>
  <c r="D48" i="11"/>
  <c r="C54" i="7"/>
  <c r="C48" i="11"/>
  <c r="F47" i="11"/>
  <c r="E47" i="11"/>
  <c r="D47" i="11"/>
  <c r="C47" i="11"/>
  <c r="G52" i="7"/>
  <c r="F46" i="11"/>
  <c r="F52" i="7"/>
  <c r="E46" i="11"/>
  <c r="D52" i="7"/>
  <c r="D46" i="11"/>
  <c r="C52" i="7"/>
  <c r="C46" i="11"/>
  <c r="G51" i="7"/>
  <c r="F45" i="11"/>
  <c r="F51" i="7"/>
  <c r="E45" i="11"/>
  <c r="D51" i="7"/>
  <c r="D45" i="11"/>
  <c r="C51" i="7"/>
  <c r="C45" i="11"/>
  <c r="G50" i="7"/>
  <c r="F44" i="11"/>
  <c r="F50" i="7"/>
  <c r="E44" i="11"/>
  <c r="C50" i="7"/>
  <c r="C44" i="11"/>
  <c r="U49" i="7"/>
  <c r="Q43" i="11"/>
  <c r="D49" i="7"/>
  <c r="D43" i="11"/>
  <c r="C49" i="7"/>
  <c r="C43" i="11"/>
  <c r="G48" i="7"/>
  <c r="F42" i="11"/>
  <c r="F48" i="7"/>
  <c r="E42" i="11"/>
  <c r="D48" i="7"/>
  <c r="D42" i="11"/>
  <c r="C48" i="7"/>
  <c r="C42" i="11"/>
  <c r="G47" i="7"/>
  <c r="F41" i="11"/>
  <c r="F47" i="7"/>
  <c r="E41" i="11"/>
  <c r="D47" i="7"/>
  <c r="D41" i="11"/>
  <c r="C47" i="7"/>
  <c r="C41" i="11"/>
  <c r="CS46" i="7"/>
  <c r="BZ40" i="11"/>
  <c r="CR46" i="7"/>
  <c r="BY40" i="11"/>
  <c r="CP46" i="7"/>
  <c r="BX40" i="11"/>
  <c r="CO46" i="7"/>
  <c r="BW40" i="11"/>
  <c r="CN46" i="7"/>
  <c r="BV40" i="11"/>
  <c r="CM46" i="7"/>
  <c r="BU40" i="11"/>
  <c r="CK46" i="7"/>
  <c r="BT40" i="11"/>
  <c r="CJ46" i="7"/>
  <c r="BS40" i="11"/>
  <c r="CI46" i="7"/>
  <c r="BR40" i="11"/>
  <c r="CH46" i="7"/>
  <c r="BQ40" i="11"/>
  <c r="CF46" i="7"/>
  <c r="BP40" i="11"/>
  <c r="CE46" i="7"/>
  <c r="BO40" i="11"/>
  <c r="CD46" i="7"/>
  <c r="BN40" i="11"/>
  <c r="CC46" i="7"/>
  <c r="BM40" i="11"/>
  <c r="CA46" i="7"/>
  <c r="BL40" i="11"/>
  <c r="BZ46" i="7"/>
  <c r="BK40" i="11"/>
  <c r="BY46" i="7"/>
  <c r="BJ40" i="11"/>
  <c r="BX46" i="7"/>
  <c r="BI40" i="11"/>
  <c r="BV46" i="7"/>
  <c r="BH40" i="11"/>
  <c r="BU46" i="7"/>
  <c r="BG40" i="11"/>
  <c r="BT46" i="7"/>
  <c r="BF40" i="11"/>
  <c r="BS46" i="7"/>
  <c r="BE40" i="11"/>
  <c r="BQ46" i="7"/>
  <c r="BD40" i="11"/>
  <c r="BP46" i="7"/>
  <c r="BC40" i="11"/>
  <c r="BO46" i="7"/>
  <c r="BB40" i="11"/>
  <c r="BN46" i="7"/>
  <c r="BA40" i="11"/>
  <c r="BL46" i="7"/>
  <c r="AZ40" i="11"/>
  <c r="BK46" i="7"/>
  <c r="AY40" i="11"/>
  <c r="BJ46" i="7"/>
  <c r="AX40" i="11"/>
  <c r="BI46" i="7"/>
  <c r="AW40" i="11"/>
  <c r="BG46" i="7"/>
  <c r="AV40" i="11"/>
  <c r="BF46" i="7"/>
  <c r="AU40" i="11"/>
  <c r="BE46" i="7"/>
  <c r="AT40" i="11"/>
  <c r="BD46" i="7"/>
  <c r="AS40" i="11"/>
  <c r="BB46" i="7"/>
  <c r="AR40" i="11"/>
  <c r="BA46" i="7"/>
  <c r="AQ40" i="11"/>
  <c r="AZ46" i="7"/>
  <c r="AP40" i="11"/>
  <c r="AY46" i="7"/>
  <c r="AO40" i="11"/>
  <c r="AW46" i="7"/>
  <c r="AN40" i="11"/>
  <c r="AV46" i="7"/>
  <c r="AM40" i="11"/>
  <c r="AU46" i="7"/>
  <c r="AL40" i="11"/>
  <c r="AT46" i="7"/>
  <c r="AK40" i="11"/>
  <c r="AR46" i="7"/>
  <c r="AJ40" i="11"/>
  <c r="AQ46" i="7"/>
  <c r="AI40" i="11"/>
  <c r="AP46" i="7"/>
  <c r="AH40" i="11"/>
  <c r="AO46" i="7"/>
  <c r="AG40" i="11"/>
  <c r="AM46" i="7"/>
  <c r="AF40" i="11"/>
  <c r="AL46" i="7"/>
  <c r="AE40" i="11"/>
  <c r="AK46" i="7"/>
  <c r="AD40" i="11"/>
  <c r="AJ46" i="7"/>
  <c r="AC40" i="11"/>
  <c r="AH46" i="7"/>
  <c r="AB40" i="11"/>
  <c r="AG46" i="7"/>
  <c r="AA40" i="11"/>
  <c r="AF46" i="7"/>
  <c r="Z40" i="11"/>
  <c r="AE46" i="7"/>
  <c r="Y40" i="11"/>
  <c r="AC46" i="7"/>
  <c r="X40" i="11"/>
  <c r="AB46" i="7"/>
  <c r="W40" i="11"/>
  <c r="AA46" i="7"/>
  <c r="V40" i="11"/>
  <c r="Z46" i="7"/>
  <c r="U40" i="11"/>
  <c r="X46" i="7"/>
  <c r="T40" i="11"/>
  <c r="W46" i="7"/>
  <c r="S40" i="11"/>
  <c r="V46" i="7"/>
  <c r="R40" i="11"/>
  <c r="U46" i="7"/>
  <c r="Q40" i="11"/>
  <c r="S46" i="7"/>
  <c r="P40" i="11"/>
  <c r="R46" i="7"/>
  <c r="O40" i="11"/>
  <c r="Q46" i="7"/>
  <c r="N40" i="11"/>
  <c r="P46" i="7"/>
  <c r="M40" i="11"/>
  <c r="N46" i="7"/>
  <c r="L40" i="11"/>
  <c r="M46" i="7"/>
  <c r="K40" i="11"/>
  <c r="L46" i="7"/>
  <c r="J40" i="11"/>
  <c r="K46" i="7"/>
  <c r="I40" i="11"/>
  <c r="I46" i="7"/>
  <c r="H40" i="11"/>
  <c r="H46" i="7"/>
  <c r="G40" i="11"/>
  <c r="G45" i="7"/>
  <c r="F45" i="7"/>
  <c r="E39" i="11"/>
  <c r="D45" i="7"/>
  <c r="C45" i="7"/>
  <c r="C39" i="11"/>
  <c r="CS44" i="7"/>
  <c r="BZ38" i="11"/>
  <c r="CR44" i="7"/>
  <c r="BY38" i="11"/>
  <c r="CP44" i="7"/>
  <c r="BX38" i="11"/>
  <c r="CO44" i="7"/>
  <c r="BW38" i="11"/>
  <c r="CN44" i="7"/>
  <c r="BV38" i="11"/>
  <c r="CM44" i="7"/>
  <c r="BU38" i="11"/>
  <c r="CK44" i="7"/>
  <c r="BT38" i="11"/>
  <c r="CJ44" i="7"/>
  <c r="BS38" i="11"/>
  <c r="CI44" i="7"/>
  <c r="BR38" i="11"/>
  <c r="CH44" i="7"/>
  <c r="BQ38" i="11"/>
  <c r="CF44" i="7"/>
  <c r="BP38" i="11"/>
  <c r="CE44" i="7"/>
  <c r="BO38" i="11"/>
  <c r="CD44" i="7"/>
  <c r="BN38" i="11"/>
  <c r="CC44" i="7"/>
  <c r="BM38" i="11"/>
  <c r="CA44" i="7"/>
  <c r="BL38" i="11"/>
  <c r="BZ44" i="7"/>
  <c r="BK38" i="11"/>
  <c r="BY44" i="7"/>
  <c r="BJ38" i="11"/>
  <c r="BX44" i="7"/>
  <c r="BI38" i="11"/>
  <c r="BV44" i="7"/>
  <c r="BH38" i="11"/>
  <c r="BU44" i="7"/>
  <c r="BG38" i="11"/>
  <c r="BT44" i="7"/>
  <c r="BF38" i="11"/>
  <c r="BS44" i="7"/>
  <c r="BE38" i="11"/>
  <c r="BQ44" i="7"/>
  <c r="BD38" i="11"/>
  <c r="BP44" i="7"/>
  <c r="BC38" i="11"/>
  <c r="BO44" i="7"/>
  <c r="BB38" i="11"/>
  <c r="BN44" i="7"/>
  <c r="BA38" i="11"/>
  <c r="BL44" i="7"/>
  <c r="AZ38" i="11"/>
  <c r="BK44" i="7"/>
  <c r="AY38" i="11"/>
  <c r="BJ44" i="7"/>
  <c r="AX38" i="11"/>
  <c r="BI44" i="7"/>
  <c r="AW38" i="11"/>
  <c r="BG44" i="7"/>
  <c r="AV38" i="11"/>
  <c r="BF44" i="7"/>
  <c r="AU38" i="11"/>
  <c r="BE44" i="7"/>
  <c r="AT38" i="11"/>
  <c r="BD44" i="7"/>
  <c r="AS38" i="11"/>
  <c r="BB44" i="7"/>
  <c r="AR38" i="11"/>
  <c r="BA44" i="7"/>
  <c r="AQ38" i="11"/>
  <c r="AZ44" i="7"/>
  <c r="AP38" i="11"/>
  <c r="AY44" i="7"/>
  <c r="AO38" i="11"/>
  <c r="AW44" i="7"/>
  <c r="AN38" i="11"/>
  <c r="AV44" i="7"/>
  <c r="AM38" i="11"/>
  <c r="AU44" i="7"/>
  <c r="AL38" i="11"/>
  <c r="AT44" i="7"/>
  <c r="AK38" i="11"/>
  <c r="AR44" i="7"/>
  <c r="AJ38" i="11"/>
  <c r="AQ44" i="7"/>
  <c r="AI38" i="11"/>
  <c r="AP44" i="7"/>
  <c r="AH38" i="11"/>
  <c r="AO44" i="7"/>
  <c r="AG38" i="11"/>
  <c r="AM44" i="7"/>
  <c r="AF38" i="11"/>
  <c r="AL44" i="7"/>
  <c r="AE38" i="11"/>
  <c r="AK44" i="7"/>
  <c r="AD38" i="11"/>
  <c r="AJ44" i="7"/>
  <c r="AC38" i="11"/>
  <c r="AH44" i="7"/>
  <c r="AB38" i="11"/>
  <c r="AG44" i="7"/>
  <c r="AA38" i="11"/>
  <c r="AF44" i="7"/>
  <c r="Z38" i="11"/>
  <c r="AE44" i="7"/>
  <c r="Y38" i="11"/>
  <c r="AC44" i="7"/>
  <c r="X38" i="11"/>
  <c r="AB44" i="7"/>
  <c r="W38" i="11"/>
  <c r="AA44" i="7"/>
  <c r="V38" i="11"/>
  <c r="Z44" i="7"/>
  <c r="U38" i="11"/>
  <c r="X44" i="7"/>
  <c r="T38" i="11"/>
  <c r="W44" i="7"/>
  <c r="S38" i="11"/>
  <c r="V44" i="7"/>
  <c r="R38" i="11"/>
  <c r="U44" i="7"/>
  <c r="Q38" i="11"/>
  <c r="S44" i="7"/>
  <c r="P38" i="11"/>
  <c r="R44" i="7"/>
  <c r="O38" i="11"/>
  <c r="Q44" i="7"/>
  <c r="N38" i="11"/>
  <c r="P44" i="7"/>
  <c r="M38" i="11"/>
  <c r="N44" i="7"/>
  <c r="L38" i="11"/>
  <c r="M44" i="7"/>
  <c r="K38" i="11"/>
  <c r="L44" i="7"/>
  <c r="J38" i="11"/>
  <c r="K44" i="7"/>
  <c r="I38" i="11"/>
  <c r="I44" i="7"/>
  <c r="H38" i="11"/>
  <c r="H44" i="7"/>
  <c r="G38" i="11"/>
  <c r="G43" i="7"/>
  <c r="F37" i="11"/>
  <c r="F43" i="7"/>
  <c r="E37" i="11"/>
  <c r="D43" i="7"/>
  <c r="C43" i="7"/>
  <c r="G42" i="7"/>
  <c r="F36" i="11"/>
  <c r="F42" i="7"/>
  <c r="E36" i="11"/>
  <c r="D42" i="7"/>
  <c r="D36" i="11"/>
  <c r="C42" i="7"/>
  <c r="C36" i="11"/>
  <c r="G36" i="7"/>
  <c r="F36" i="7"/>
  <c r="D36" i="7"/>
  <c r="C36" i="7"/>
  <c r="G34" i="7"/>
  <c r="F34" i="7"/>
  <c r="D34" i="7"/>
  <c r="C34" i="7"/>
  <c r="V33" i="7"/>
  <c r="G33" i="7"/>
  <c r="F31" i="11"/>
  <c r="U33" i="7"/>
  <c r="S33" i="7"/>
  <c r="F33" i="7"/>
  <c r="E31" i="11"/>
  <c r="D33" i="7"/>
  <c r="D31" i="11"/>
  <c r="C33" i="7"/>
  <c r="C31" i="11"/>
  <c r="CS30" i="7"/>
  <c r="BZ30" i="11"/>
  <c r="CR30" i="7"/>
  <c r="BY30" i="11"/>
  <c r="CP30" i="7"/>
  <c r="BX30" i="11"/>
  <c r="CO30" i="7"/>
  <c r="BW30" i="11"/>
  <c r="CN30" i="7"/>
  <c r="BV30" i="11"/>
  <c r="CM30" i="7"/>
  <c r="BU30" i="11"/>
  <c r="CK30" i="7"/>
  <c r="BT30" i="11"/>
  <c r="CJ30" i="7"/>
  <c r="BS30" i="11"/>
  <c r="CI30" i="7"/>
  <c r="BR30" i="11"/>
  <c r="CH30" i="7"/>
  <c r="BQ30" i="11"/>
  <c r="CF30" i="7"/>
  <c r="BP30" i="11"/>
  <c r="CE30" i="7"/>
  <c r="BO30" i="11"/>
  <c r="CD30" i="7"/>
  <c r="BN30" i="11"/>
  <c r="CC30" i="7"/>
  <c r="BM30" i="11"/>
  <c r="CA30" i="7"/>
  <c r="BL30" i="11"/>
  <c r="BZ30" i="7"/>
  <c r="BK30" i="11"/>
  <c r="BY30" i="7"/>
  <c r="BJ30" i="11"/>
  <c r="BX30" i="7"/>
  <c r="BI30" i="11"/>
  <c r="BV30" i="7"/>
  <c r="BH30" i="11"/>
  <c r="BU30" i="7"/>
  <c r="BG30" i="11"/>
  <c r="BT30" i="7"/>
  <c r="BF30" i="11"/>
  <c r="BS30" i="7"/>
  <c r="BE30" i="11"/>
  <c r="BQ30" i="7"/>
  <c r="BD30" i="11"/>
  <c r="BP30" i="7"/>
  <c r="BC30" i="11"/>
  <c r="BO30" i="7"/>
  <c r="BB30" i="11"/>
  <c r="BN30" i="7"/>
  <c r="BA30" i="11"/>
  <c r="BL30" i="7"/>
  <c r="AZ30" i="11"/>
  <c r="BK30" i="7"/>
  <c r="AY30" i="11"/>
  <c r="BJ30" i="7"/>
  <c r="AX30" i="11"/>
  <c r="BI30" i="7"/>
  <c r="AW30" i="11"/>
  <c r="BG30" i="7"/>
  <c r="AV30" i="11"/>
  <c r="BF30" i="7"/>
  <c r="AU30" i="11"/>
  <c r="BE30" i="7"/>
  <c r="AT30" i="11"/>
  <c r="BD30" i="7"/>
  <c r="AS30" i="11"/>
  <c r="BB30" i="7"/>
  <c r="AR30" i="11"/>
  <c r="BA30" i="7"/>
  <c r="AQ30" i="11"/>
  <c r="AZ30" i="7"/>
  <c r="AP30" i="11"/>
  <c r="AY30" i="7"/>
  <c r="AO30" i="11"/>
  <c r="AW30" i="7"/>
  <c r="AN30" i="11"/>
  <c r="AV30" i="7"/>
  <c r="AM30" i="11"/>
  <c r="AU30" i="7"/>
  <c r="AL30" i="11"/>
  <c r="AT30" i="7"/>
  <c r="AK30" i="11"/>
  <c r="AR30" i="7"/>
  <c r="AJ30" i="11"/>
  <c r="AQ30" i="7"/>
  <c r="AI30" i="11"/>
  <c r="AP30" i="7"/>
  <c r="AH30" i="11"/>
  <c r="AO30" i="7"/>
  <c r="AG30" i="11"/>
  <c r="AM30" i="7"/>
  <c r="AF30" i="11"/>
  <c r="AL30" i="7"/>
  <c r="AE30" i="11"/>
  <c r="AK30" i="7"/>
  <c r="AD30" i="11"/>
  <c r="AJ30" i="7"/>
  <c r="AC30" i="11"/>
  <c r="AH30" i="7"/>
  <c r="AB30" i="11"/>
  <c r="AG30" i="7"/>
  <c r="AA30" i="11"/>
  <c r="AF30" i="7"/>
  <c r="Z30" i="11"/>
  <c r="AE30" i="7"/>
  <c r="Y30" i="11"/>
  <c r="AC30" i="7"/>
  <c r="X30" i="11"/>
  <c r="AB30" i="7"/>
  <c r="W30" i="11"/>
  <c r="AA30" i="7"/>
  <c r="V30" i="11"/>
  <c r="Z30" i="7"/>
  <c r="U30" i="11"/>
  <c r="X30" i="7"/>
  <c r="T30" i="11"/>
  <c r="W30" i="7"/>
  <c r="S30" i="11"/>
  <c r="V30" i="7"/>
  <c r="R30" i="11"/>
  <c r="U30" i="7"/>
  <c r="Q30" i="11"/>
  <c r="S30" i="7"/>
  <c r="P30" i="11"/>
  <c r="R30" i="7"/>
  <c r="O30" i="11"/>
  <c r="Q30" i="7"/>
  <c r="N30" i="11"/>
  <c r="P30" i="7"/>
  <c r="M30" i="11"/>
  <c r="N30" i="7"/>
  <c r="L30" i="11"/>
  <c r="M30" i="7"/>
  <c r="K30" i="11"/>
  <c r="L30" i="7"/>
  <c r="J30" i="11"/>
  <c r="K30" i="7"/>
  <c r="I30" i="11"/>
  <c r="I30" i="7"/>
  <c r="H30" i="11"/>
  <c r="H30" i="7"/>
  <c r="G30" i="11"/>
  <c r="G29" i="7"/>
  <c r="F29" i="7"/>
  <c r="D29" i="7"/>
  <c r="C29" i="7"/>
  <c r="G27" i="7"/>
  <c r="F27" i="11"/>
  <c r="F27" i="7"/>
  <c r="E27" i="11"/>
  <c r="D27" i="7"/>
  <c r="D27" i="11"/>
  <c r="C27" i="7"/>
  <c r="CS26" i="7"/>
  <c r="BZ26" i="11"/>
  <c r="CR26" i="7"/>
  <c r="BY26" i="11"/>
  <c r="CP26" i="7"/>
  <c r="BX26" i="11"/>
  <c r="CO26" i="7"/>
  <c r="BW26" i="11"/>
  <c r="CN26" i="7"/>
  <c r="BV26" i="11"/>
  <c r="CM26" i="7"/>
  <c r="BU26" i="11"/>
  <c r="CK26" i="7"/>
  <c r="BT26" i="11"/>
  <c r="CJ26" i="7"/>
  <c r="BS26" i="11"/>
  <c r="CI26" i="7"/>
  <c r="BR26" i="11"/>
  <c r="CH26" i="7"/>
  <c r="BQ26" i="11"/>
  <c r="CF26" i="7"/>
  <c r="BP26" i="11"/>
  <c r="CE26" i="7"/>
  <c r="BO26" i="11"/>
  <c r="CD26" i="7"/>
  <c r="BN26" i="11"/>
  <c r="CC26" i="7"/>
  <c r="BM26" i="11"/>
  <c r="CA26" i="7"/>
  <c r="BL26" i="11"/>
  <c r="BZ26" i="7"/>
  <c r="BK26" i="11"/>
  <c r="BY26" i="7"/>
  <c r="BJ26" i="11"/>
  <c r="BX26" i="7"/>
  <c r="BI26" i="11"/>
  <c r="BV26" i="7"/>
  <c r="BH26" i="11"/>
  <c r="BU26" i="7"/>
  <c r="BG26" i="11"/>
  <c r="BT26" i="7"/>
  <c r="BF26" i="11"/>
  <c r="BS26" i="7"/>
  <c r="BE26" i="11"/>
  <c r="BQ26" i="7"/>
  <c r="BD26" i="11"/>
  <c r="BP26" i="7"/>
  <c r="BC26" i="11"/>
  <c r="BO26" i="7"/>
  <c r="BB26" i="11"/>
  <c r="BN26" i="7"/>
  <c r="BA26" i="11"/>
  <c r="BL26" i="7"/>
  <c r="AZ26" i="11"/>
  <c r="BK26" i="7"/>
  <c r="AY26" i="11"/>
  <c r="BJ26" i="7"/>
  <c r="AX26" i="11"/>
  <c r="BI26" i="7"/>
  <c r="AW26" i="11"/>
  <c r="BG26" i="7"/>
  <c r="AV26" i="11"/>
  <c r="BF26" i="7"/>
  <c r="AU26" i="11"/>
  <c r="BE26" i="7"/>
  <c r="AT26" i="11"/>
  <c r="BD26" i="7"/>
  <c r="AS26" i="11"/>
  <c r="BB26" i="7"/>
  <c r="AR26" i="11"/>
  <c r="BA26" i="7"/>
  <c r="AQ26" i="11"/>
  <c r="AZ26" i="7"/>
  <c r="AP26" i="11"/>
  <c r="AY26" i="7"/>
  <c r="AO26" i="11"/>
  <c r="AW26" i="7"/>
  <c r="AN26" i="11"/>
  <c r="AV26" i="7"/>
  <c r="AM26" i="11"/>
  <c r="AU26" i="7"/>
  <c r="AL26" i="11"/>
  <c r="AT26" i="7"/>
  <c r="AK26" i="11"/>
  <c r="AR26" i="7"/>
  <c r="AJ26" i="11"/>
  <c r="AQ26" i="7"/>
  <c r="AI26" i="11"/>
  <c r="AP26" i="7"/>
  <c r="AH26" i="11"/>
  <c r="AO26" i="7"/>
  <c r="AG26" i="11"/>
  <c r="AM26" i="7"/>
  <c r="AF26" i="11"/>
  <c r="AL26" i="7"/>
  <c r="AE26" i="11"/>
  <c r="AK26" i="7"/>
  <c r="AD26" i="11"/>
  <c r="AJ26" i="7"/>
  <c r="AC26" i="11"/>
  <c r="AH26" i="7"/>
  <c r="AB26" i="11"/>
  <c r="AG26" i="7"/>
  <c r="AA26" i="11"/>
  <c r="AF26" i="7"/>
  <c r="Z26" i="11"/>
  <c r="AE26" i="7"/>
  <c r="Y26" i="11"/>
  <c r="AC26" i="7"/>
  <c r="X26" i="11"/>
  <c r="AB26" i="7"/>
  <c r="W26" i="11"/>
  <c r="AA26" i="7"/>
  <c r="V26" i="11"/>
  <c r="Z26" i="7"/>
  <c r="U26" i="11"/>
  <c r="X26" i="7"/>
  <c r="T26" i="11"/>
  <c r="W26" i="7"/>
  <c r="S26" i="11"/>
  <c r="V26" i="7"/>
  <c r="R26" i="11"/>
  <c r="U26" i="7"/>
  <c r="Q26" i="11"/>
  <c r="S26" i="7"/>
  <c r="P26" i="11"/>
  <c r="R26" i="7"/>
  <c r="O26" i="11"/>
  <c r="Q26" i="7"/>
  <c r="N26" i="11"/>
  <c r="P26" i="7"/>
  <c r="M26" i="11"/>
  <c r="N26" i="7"/>
  <c r="L26" i="11"/>
  <c r="M26" i="7"/>
  <c r="K26" i="11"/>
  <c r="L26" i="7"/>
  <c r="J26" i="11"/>
  <c r="K26" i="7"/>
  <c r="I26" i="11"/>
  <c r="I26" i="7"/>
  <c r="H26" i="11"/>
  <c r="H26" i="7"/>
  <c r="G26" i="11"/>
  <c r="G25" i="7"/>
  <c r="F25" i="7"/>
  <c r="E25" i="11"/>
  <c r="D25" i="7"/>
  <c r="D25" i="11"/>
  <c r="C25" i="7"/>
  <c r="C25" i="11"/>
  <c r="G24" i="7"/>
  <c r="F24" i="11"/>
  <c r="F24" i="7"/>
  <c r="E24" i="11"/>
  <c r="D24" i="7"/>
  <c r="D24" i="11"/>
  <c r="C24" i="7"/>
  <c r="C24" i="11"/>
  <c r="G23" i="7"/>
  <c r="F23" i="11"/>
  <c r="F23" i="7"/>
  <c r="E23" i="11"/>
  <c r="D23" i="7"/>
  <c r="D23" i="11"/>
  <c r="C23" i="7"/>
  <c r="C23" i="11"/>
  <c r="F22" i="11"/>
  <c r="E22" i="11"/>
  <c r="D22" i="11"/>
  <c r="C22" i="7"/>
  <c r="C22" i="11"/>
  <c r="F21" i="11"/>
  <c r="E21" i="11"/>
  <c r="D21" i="11"/>
  <c r="C21" i="7"/>
  <c r="C21" i="11"/>
  <c r="F20" i="11"/>
  <c r="E20" i="11"/>
  <c r="D20" i="11"/>
  <c r="C20" i="7"/>
  <c r="C20" i="11"/>
  <c r="F19" i="11"/>
  <c r="E19" i="11"/>
  <c r="D19" i="11"/>
  <c r="C19" i="7"/>
  <c r="C19" i="11"/>
  <c r="F18" i="11"/>
  <c r="E18" i="11"/>
  <c r="D18" i="11"/>
  <c r="C18" i="11"/>
  <c r="CV17" i="7"/>
  <c r="CU17" i="7"/>
  <c r="F17" i="11"/>
  <c r="E17" i="11"/>
  <c r="D17" i="11"/>
  <c r="C17" i="11"/>
  <c r="F16" i="11"/>
  <c r="E16" i="11"/>
  <c r="D16" i="11"/>
  <c r="C16" i="11"/>
  <c r="F15" i="11"/>
  <c r="E15" i="11"/>
  <c r="D15" i="11"/>
  <c r="C15" i="11"/>
  <c r="F14" i="11"/>
  <c r="E14" i="11"/>
  <c r="D14" i="11"/>
  <c r="C14" i="11"/>
  <c r="F13" i="11"/>
  <c r="E13" i="11"/>
  <c r="D13" i="11"/>
  <c r="C13" i="7"/>
  <c r="C13" i="11"/>
  <c r="CV12" i="7"/>
  <c r="CU12" i="7"/>
  <c r="G12" i="7"/>
  <c r="F12" i="11"/>
  <c r="F12" i="7"/>
  <c r="E12" i="11"/>
  <c r="D12" i="7"/>
  <c r="D12" i="11"/>
  <c r="C12" i="7"/>
  <c r="C12" i="11"/>
  <c r="CS11" i="7"/>
  <c r="BZ11" i="11"/>
  <c r="CR11" i="7"/>
  <c r="BY11" i="11"/>
  <c r="CP11" i="7"/>
  <c r="BX11" i="11"/>
  <c r="CO11" i="7"/>
  <c r="BW11" i="11"/>
  <c r="CN11" i="7"/>
  <c r="BV11" i="11"/>
  <c r="CM11" i="7"/>
  <c r="BU11" i="11"/>
  <c r="CK11" i="7"/>
  <c r="BT11" i="11"/>
  <c r="CJ11" i="7"/>
  <c r="BS11" i="11"/>
  <c r="CI11" i="7"/>
  <c r="BR11" i="11"/>
  <c r="CH11" i="7"/>
  <c r="BQ11" i="11"/>
  <c r="CF11" i="7"/>
  <c r="BP11" i="11"/>
  <c r="CD11" i="7"/>
  <c r="BN11" i="11"/>
  <c r="CC11" i="7"/>
  <c r="BM11" i="11"/>
  <c r="CA11" i="7"/>
  <c r="BL11" i="11"/>
  <c r="BZ11" i="7"/>
  <c r="BK11" i="11"/>
  <c r="BY11" i="7"/>
  <c r="BJ11" i="11"/>
  <c r="BX11" i="7"/>
  <c r="BI11" i="11"/>
  <c r="BV11" i="7"/>
  <c r="BH11" i="11"/>
  <c r="BU11" i="7"/>
  <c r="BG11" i="11"/>
  <c r="BT11" i="7"/>
  <c r="BF11" i="11"/>
  <c r="BS11" i="7"/>
  <c r="BE11" i="11"/>
  <c r="BQ11" i="7"/>
  <c r="BD11" i="11"/>
  <c r="BP11" i="7"/>
  <c r="BC11" i="11"/>
  <c r="BO11" i="7"/>
  <c r="BB11" i="11"/>
  <c r="BN11" i="7"/>
  <c r="BA11" i="11"/>
  <c r="BL11" i="7"/>
  <c r="AZ11" i="11"/>
  <c r="BK11" i="7"/>
  <c r="AY11" i="11"/>
  <c r="BJ11" i="7"/>
  <c r="AX11" i="11"/>
  <c r="BI11" i="7"/>
  <c r="AW11" i="11"/>
  <c r="BG11" i="7"/>
  <c r="AV11" i="11"/>
  <c r="BF11" i="7"/>
  <c r="AU11" i="11"/>
  <c r="AZ11" i="7"/>
  <c r="AP11" i="11"/>
  <c r="AY11" i="7"/>
  <c r="AO11" i="11"/>
  <c r="AW11" i="7"/>
  <c r="AN11" i="11"/>
  <c r="AV11" i="7"/>
  <c r="AM11" i="11"/>
  <c r="AU11" i="7"/>
  <c r="AL11" i="11"/>
  <c r="AT11" i="7"/>
  <c r="AK11" i="11"/>
  <c r="AR11" i="7"/>
  <c r="AJ11" i="11"/>
  <c r="AQ11" i="7"/>
  <c r="AI11" i="11"/>
  <c r="AP11" i="7"/>
  <c r="AH11" i="11"/>
  <c r="AO11" i="7"/>
  <c r="AG11" i="11"/>
  <c r="AM11" i="7"/>
  <c r="AF11" i="11"/>
  <c r="AL11" i="7"/>
  <c r="AE11" i="11"/>
  <c r="AK11" i="7"/>
  <c r="AD11" i="11"/>
  <c r="AJ11" i="7"/>
  <c r="AC11" i="11"/>
  <c r="AH11" i="7"/>
  <c r="AB11" i="11"/>
  <c r="AG11" i="7"/>
  <c r="AA11" i="11"/>
  <c r="AF11" i="7"/>
  <c r="Z11" i="11"/>
  <c r="AE11" i="7"/>
  <c r="Y11" i="11"/>
  <c r="AC11" i="7"/>
  <c r="X11" i="11"/>
  <c r="AB11" i="7"/>
  <c r="W11" i="11"/>
  <c r="AA11" i="7"/>
  <c r="V11" i="11"/>
  <c r="Z11" i="7"/>
  <c r="U11" i="11"/>
  <c r="X11" i="7"/>
  <c r="T11" i="11"/>
  <c r="W11" i="7"/>
  <c r="S11" i="11"/>
  <c r="V11" i="7"/>
  <c r="R11" i="11"/>
  <c r="U11" i="7"/>
  <c r="Q11" i="11"/>
  <c r="S11" i="7"/>
  <c r="P11" i="11"/>
  <c r="R11" i="7"/>
  <c r="O11" i="11"/>
  <c r="Q11" i="7"/>
  <c r="N11" i="11"/>
  <c r="P11" i="7"/>
  <c r="M11" i="11"/>
  <c r="N11" i="7"/>
  <c r="L11" i="11"/>
  <c r="M11" i="7"/>
  <c r="K11" i="11"/>
  <c r="L11" i="7"/>
  <c r="J11" i="11"/>
  <c r="K11" i="7"/>
  <c r="I11" i="11"/>
  <c r="I11" i="7"/>
  <c r="H11" i="11"/>
  <c r="H11" i="7"/>
  <c r="G11" i="11"/>
  <c r="C10" i="11"/>
  <c r="C9" i="7"/>
  <c r="C9" i="11"/>
  <c r="G8" i="7"/>
  <c r="F8" i="7"/>
  <c r="D8" i="7"/>
  <c r="C8" i="7"/>
  <c r="C8" i="11"/>
  <c r="CS7" i="7"/>
  <c r="BZ7" i="11"/>
  <c r="CR7" i="7"/>
  <c r="BY7" i="11"/>
  <c r="CP7" i="7"/>
  <c r="BX7" i="11"/>
  <c r="CO7" i="7"/>
  <c r="BW7" i="11"/>
  <c r="CN7" i="7"/>
  <c r="BV7" i="11"/>
  <c r="CM7" i="7"/>
  <c r="BU7" i="11"/>
  <c r="CK7" i="7"/>
  <c r="BT7" i="11"/>
  <c r="CJ7" i="7"/>
  <c r="BS7" i="11"/>
  <c r="CI7" i="7"/>
  <c r="BR7" i="11"/>
  <c r="CH7" i="7"/>
  <c r="BQ7" i="11"/>
  <c r="CF7" i="7"/>
  <c r="BP7" i="11"/>
  <c r="CE7" i="7"/>
  <c r="BO7" i="11"/>
  <c r="CD7" i="7"/>
  <c r="BN7" i="11"/>
  <c r="CC7" i="7"/>
  <c r="BM7" i="11"/>
  <c r="CA7" i="7"/>
  <c r="BL7" i="11"/>
  <c r="BZ7" i="7"/>
  <c r="BK7" i="11"/>
  <c r="BY7" i="7"/>
  <c r="BJ7" i="11"/>
  <c r="BX7" i="7"/>
  <c r="BI7" i="11"/>
  <c r="BV7" i="7"/>
  <c r="BH7" i="11"/>
  <c r="BU7" i="7"/>
  <c r="BG7" i="11"/>
  <c r="BT7" i="7"/>
  <c r="BF7" i="11"/>
  <c r="BS7" i="7"/>
  <c r="BE7" i="11"/>
  <c r="BQ7" i="7"/>
  <c r="BD7" i="11"/>
  <c r="BP7" i="7"/>
  <c r="BC7" i="11"/>
  <c r="BO7" i="7"/>
  <c r="BB7" i="11"/>
  <c r="BN7" i="7"/>
  <c r="BA7" i="11"/>
  <c r="BL7" i="7"/>
  <c r="AZ7" i="11"/>
  <c r="BK7" i="7"/>
  <c r="AY7" i="11"/>
  <c r="BJ7" i="7"/>
  <c r="AX7" i="11"/>
  <c r="BI7" i="7"/>
  <c r="AW7" i="11"/>
  <c r="BG7" i="7"/>
  <c r="AV7" i="11"/>
  <c r="BF7" i="7"/>
  <c r="AU7" i="11"/>
  <c r="AZ7" i="7"/>
  <c r="AP7" i="11"/>
  <c r="AY7" i="7"/>
  <c r="AO7" i="11"/>
  <c r="AW7" i="7"/>
  <c r="AN7" i="11"/>
  <c r="AV7" i="7"/>
  <c r="AM7" i="11"/>
  <c r="AU7" i="7"/>
  <c r="AL7" i="11"/>
  <c r="AT7" i="7"/>
  <c r="AK7" i="11"/>
  <c r="AR7" i="7"/>
  <c r="AJ7" i="11"/>
  <c r="AQ7" i="7"/>
  <c r="AI7" i="11"/>
  <c r="AP7" i="7"/>
  <c r="AH7" i="11"/>
  <c r="AO7" i="7"/>
  <c r="AG7" i="11"/>
  <c r="AM7" i="7"/>
  <c r="AF7" i="11"/>
  <c r="AL7" i="7"/>
  <c r="AE7" i="11"/>
  <c r="AK7" i="7"/>
  <c r="AD7" i="11"/>
  <c r="AJ7" i="7"/>
  <c r="AC7" i="11"/>
  <c r="AH7" i="7"/>
  <c r="AB7" i="11"/>
  <c r="AG7" i="7"/>
  <c r="AA7" i="11"/>
  <c r="AF7" i="7"/>
  <c r="Z7" i="11"/>
  <c r="AE7" i="7"/>
  <c r="Y7" i="11"/>
  <c r="AC7" i="7"/>
  <c r="X7" i="11"/>
  <c r="AB7" i="7"/>
  <c r="W7" i="11"/>
  <c r="AA7" i="7"/>
  <c r="V7" i="11"/>
  <c r="Z7" i="7"/>
  <c r="U7" i="11"/>
  <c r="X7" i="7"/>
  <c r="T7" i="11"/>
  <c r="W7" i="7"/>
  <c r="S7" i="11"/>
  <c r="V7" i="7"/>
  <c r="R7" i="11"/>
  <c r="U7" i="7"/>
  <c r="Q7" i="11"/>
  <c r="S7" i="7"/>
  <c r="P7" i="11"/>
  <c r="R7" i="7"/>
  <c r="O7" i="11"/>
  <c r="Q7" i="7"/>
  <c r="N7" i="11"/>
  <c r="P7" i="7"/>
  <c r="M7" i="11"/>
  <c r="N7" i="7"/>
  <c r="L7" i="11"/>
  <c r="M7" i="7"/>
  <c r="K7" i="11"/>
  <c r="L7" i="7"/>
  <c r="J7" i="11"/>
  <c r="K7" i="7"/>
  <c r="I7" i="11"/>
  <c r="I7" i="7"/>
  <c r="H7" i="11"/>
  <c r="H7" i="7"/>
  <c r="G7" i="11"/>
  <c r="G5" i="7"/>
  <c r="F5" i="7"/>
  <c r="D5" i="7"/>
  <c r="C5" i="7"/>
  <c r="C5" i="11"/>
  <c r="CV4" i="7"/>
  <c r="CU4" i="7"/>
  <c r="G4" i="7"/>
  <c r="F4" i="7"/>
  <c r="D4" i="7"/>
  <c r="D4" i="11"/>
  <c r="C4" i="7"/>
  <c r="C4" i="11"/>
  <c r="G75" i="5"/>
  <c r="BZ71" i="5"/>
  <c r="BY71" i="5"/>
  <c r="BX71" i="5"/>
  <c r="BW71" i="5"/>
  <c r="BV71" i="5"/>
  <c r="BU71" i="5"/>
  <c r="BT71" i="5"/>
  <c r="BS71" i="5"/>
  <c r="BR71" i="5"/>
  <c r="BQ71" i="5"/>
  <c r="BP71" i="5"/>
  <c r="BO71" i="5"/>
  <c r="BN71" i="5"/>
  <c r="BM71" i="5"/>
  <c r="BL71" i="5"/>
  <c r="BK71" i="5"/>
  <c r="BJ71" i="5"/>
  <c r="BI71" i="5"/>
  <c r="BH71" i="5"/>
  <c r="BG71" i="5"/>
  <c r="BF71" i="5"/>
  <c r="BE71" i="5"/>
  <c r="BD71" i="5"/>
  <c r="BC71" i="5"/>
  <c r="BB71" i="5"/>
  <c r="BA71" i="5"/>
  <c r="AZ71" i="5"/>
  <c r="AY71" i="5"/>
  <c r="AX71" i="5"/>
  <c r="AW71" i="5"/>
  <c r="AV71" i="5"/>
  <c r="AU71" i="5"/>
  <c r="AT71" i="5"/>
  <c r="AS71" i="5"/>
  <c r="AR71" i="5"/>
  <c r="AQ71" i="5"/>
  <c r="AP71" i="5"/>
  <c r="AO71" i="5"/>
  <c r="AN71" i="5"/>
  <c r="AM71" i="5"/>
  <c r="AL71" i="5"/>
  <c r="AK71" i="5"/>
  <c r="AJ71" i="5"/>
  <c r="AI71" i="5"/>
  <c r="AH71" i="5"/>
  <c r="AG71" i="5"/>
  <c r="AF71" i="5"/>
  <c r="AE71" i="5"/>
  <c r="AD71" i="5"/>
  <c r="AC71" i="5"/>
  <c r="AB71" i="5"/>
  <c r="AA71" i="5"/>
  <c r="Z71" i="5"/>
  <c r="Y71" i="5"/>
  <c r="X71" i="5"/>
  <c r="W71" i="5"/>
  <c r="V71" i="5"/>
  <c r="U71" i="5"/>
  <c r="T71" i="5"/>
  <c r="S71" i="5"/>
  <c r="R71" i="5"/>
  <c r="Q71" i="5"/>
  <c r="P71" i="5"/>
  <c r="O71" i="5"/>
  <c r="N71" i="5"/>
  <c r="M71" i="5"/>
  <c r="L71" i="5"/>
  <c r="K71" i="5"/>
  <c r="J71" i="5"/>
  <c r="I71" i="5"/>
  <c r="H71" i="5"/>
  <c r="G71" i="5"/>
  <c r="F70" i="5"/>
  <c r="F71" i="5"/>
  <c r="E70" i="5"/>
  <c r="E71" i="5"/>
  <c r="D70" i="5"/>
  <c r="D71" i="5"/>
  <c r="C70" i="5"/>
  <c r="C71" i="5"/>
  <c r="F69" i="5"/>
  <c r="E69" i="5"/>
  <c r="D69" i="5"/>
  <c r="C69" i="5"/>
  <c r="F67" i="5"/>
  <c r="E67" i="5"/>
  <c r="D67" i="5"/>
  <c r="C67" i="5"/>
  <c r="BZ66" i="5"/>
  <c r="BY66" i="5"/>
  <c r="BX66" i="5"/>
  <c r="BW66" i="5"/>
  <c r="BV66" i="5"/>
  <c r="BU66" i="5"/>
  <c r="BT66" i="5"/>
  <c r="BS66" i="5"/>
  <c r="BR66" i="5"/>
  <c r="BQ66" i="5"/>
  <c r="BP66" i="5"/>
  <c r="BO66" i="5"/>
  <c r="BN66" i="5"/>
  <c r="BM66" i="5"/>
  <c r="BL66" i="5"/>
  <c r="BK66" i="5"/>
  <c r="BJ66" i="5"/>
  <c r="BI66" i="5"/>
  <c r="BH66" i="5"/>
  <c r="BG66" i="5"/>
  <c r="BF66" i="5"/>
  <c r="BE66" i="5"/>
  <c r="BD66" i="5"/>
  <c r="BC66" i="5"/>
  <c r="BB66" i="5"/>
  <c r="BA66" i="5"/>
  <c r="AZ66" i="5"/>
  <c r="AY66" i="5"/>
  <c r="AX66" i="5"/>
  <c r="AW66" i="5"/>
  <c r="AV66" i="5"/>
  <c r="AU66" i="5"/>
  <c r="AT66" i="5"/>
  <c r="AS66" i="5"/>
  <c r="AR66" i="5"/>
  <c r="AQ66" i="5"/>
  <c r="AP66" i="5"/>
  <c r="AO66" i="5"/>
  <c r="AN66" i="5"/>
  <c r="AM66" i="5"/>
  <c r="AL66" i="5"/>
  <c r="AK66" i="5"/>
  <c r="AJ66" i="5"/>
  <c r="AI66" i="5"/>
  <c r="AH66" i="5"/>
  <c r="AG66" i="5"/>
  <c r="AF66" i="5"/>
  <c r="AE66" i="5"/>
  <c r="AD66" i="5"/>
  <c r="AC66" i="5"/>
  <c r="AB66" i="5"/>
  <c r="AA66" i="5"/>
  <c r="Z66" i="5"/>
  <c r="Y66" i="5"/>
  <c r="X66" i="5"/>
  <c r="W66" i="5"/>
  <c r="V66" i="5"/>
  <c r="U66" i="5"/>
  <c r="T66" i="5"/>
  <c r="S66" i="5"/>
  <c r="R66" i="5"/>
  <c r="Q66" i="5"/>
  <c r="P66" i="5"/>
  <c r="O66" i="5"/>
  <c r="N66" i="5"/>
  <c r="M66" i="5"/>
  <c r="L66" i="5"/>
  <c r="K66" i="5"/>
  <c r="J66" i="5"/>
  <c r="I66" i="5"/>
  <c r="H66" i="5"/>
  <c r="G66" i="5"/>
  <c r="F65" i="5"/>
  <c r="F66" i="5"/>
  <c r="E65" i="5"/>
  <c r="E66" i="5"/>
  <c r="D65" i="5"/>
  <c r="D66" i="5"/>
  <c r="C65" i="5"/>
  <c r="C66" i="5"/>
  <c r="F64" i="5"/>
  <c r="E64" i="5"/>
  <c r="D64" i="5"/>
  <c r="C64" i="5"/>
  <c r="BZ63" i="5"/>
  <c r="BY63" i="5"/>
  <c r="BX63" i="5"/>
  <c r="BW63" i="5"/>
  <c r="BV63" i="5"/>
  <c r="BU63" i="5"/>
  <c r="BT63" i="5"/>
  <c r="BS63" i="5"/>
  <c r="BR63" i="5"/>
  <c r="BQ63" i="5"/>
  <c r="BP63" i="5"/>
  <c r="BO63" i="5"/>
  <c r="BN63" i="5"/>
  <c r="BM63" i="5"/>
  <c r="BL63" i="5"/>
  <c r="BK63" i="5"/>
  <c r="BJ63" i="5"/>
  <c r="BI63" i="5"/>
  <c r="BH63" i="5"/>
  <c r="BG63" i="5"/>
  <c r="BF63" i="5"/>
  <c r="BE63" i="5"/>
  <c r="BD63" i="5"/>
  <c r="BC63" i="5"/>
  <c r="BB63" i="5"/>
  <c r="BA63" i="5"/>
  <c r="AZ63" i="5"/>
  <c r="AY63" i="5"/>
  <c r="AX63" i="5"/>
  <c r="AW63" i="5"/>
  <c r="AV63" i="5"/>
  <c r="AU63" i="5"/>
  <c r="AT63" i="5"/>
  <c r="AS63" i="5"/>
  <c r="AR63" i="5"/>
  <c r="AQ63" i="5"/>
  <c r="AP63" i="5"/>
  <c r="AO63" i="5"/>
  <c r="AN63" i="5"/>
  <c r="AM63" i="5"/>
  <c r="AL63" i="5"/>
  <c r="AK63" i="5"/>
  <c r="AJ63" i="5"/>
  <c r="AI63" i="5"/>
  <c r="AH63" i="5"/>
  <c r="AG63" i="5"/>
  <c r="AF63" i="5"/>
  <c r="AE63" i="5"/>
  <c r="AD63" i="5"/>
  <c r="AC63" i="5"/>
  <c r="AB63" i="5"/>
  <c r="AA63" i="5"/>
  <c r="Z63" i="5"/>
  <c r="Y63" i="5"/>
  <c r="X63" i="5"/>
  <c r="W63" i="5"/>
  <c r="V63" i="5"/>
  <c r="U63" i="5"/>
  <c r="T63" i="5"/>
  <c r="S63" i="5"/>
  <c r="R63" i="5"/>
  <c r="Q63" i="5"/>
  <c r="P63" i="5"/>
  <c r="O63" i="5"/>
  <c r="N63" i="5"/>
  <c r="M63" i="5"/>
  <c r="L63" i="5"/>
  <c r="K63" i="5"/>
  <c r="J63" i="5"/>
  <c r="I63" i="5"/>
  <c r="G63" i="5"/>
  <c r="E63" i="5"/>
  <c r="H62" i="5"/>
  <c r="H63" i="5"/>
  <c r="F62" i="5"/>
  <c r="F63" i="5"/>
  <c r="E62" i="5"/>
  <c r="C62" i="5"/>
  <c r="C63" i="5"/>
  <c r="H61" i="5"/>
  <c r="D61" i="5"/>
  <c r="F61" i="5"/>
  <c r="E61" i="5"/>
  <c r="C61" i="5"/>
  <c r="F60" i="5"/>
  <c r="E60" i="5"/>
  <c r="D60" i="5"/>
  <c r="C60" i="5"/>
  <c r="F59" i="5"/>
  <c r="E59" i="5"/>
  <c r="D59" i="5"/>
  <c r="C59" i="5"/>
  <c r="F58" i="5"/>
  <c r="E58" i="5"/>
  <c r="D58" i="5"/>
  <c r="C58" i="5"/>
  <c r="F57" i="5"/>
  <c r="E57" i="5"/>
  <c r="D57" i="5"/>
  <c r="C57" i="5"/>
  <c r="F55" i="5"/>
  <c r="E55" i="5"/>
  <c r="D55" i="5"/>
  <c r="C55" i="5"/>
  <c r="F53" i="5"/>
  <c r="E53" i="5"/>
  <c r="D53" i="5"/>
  <c r="C53" i="5"/>
  <c r="F51" i="5"/>
  <c r="E51" i="5"/>
  <c r="D51" i="5"/>
  <c r="C51" i="5"/>
  <c r="F49" i="5"/>
  <c r="E49" i="5"/>
  <c r="D49" i="5"/>
  <c r="C49" i="5"/>
  <c r="BZ48" i="5"/>
  <c r="BY48" i="5"/>
  <c r="BX48" i="5"/>
  <c r="BW48" i="5"/>
  <c r="BV48" i="5"/>
  <c r="BU48" i="5"/>
  <c r="BT48" i="5"/>
  <c r="BS48" i="5"/>
  <c r="BR48" i="5"/>
  <c r="BQ48" i="5"/>
  <c r="BP48" i="5"/>
  <c r="BO48" i="5"/>
  <c r="BN48" i="5"/>
  <c r="BM48" i="5"/>
  <c r="BL48" i="5"/>
  <c r="BK48" i="5"/>
  <c r="BJ48" i="5"/>
  <c r="BI48" i="5"/>
  <c r="BH48" i="5"/>
  <c r="BG48" i="5"/>
  <c r="BF48" i="5"/>
  <c r="BE48" i="5"/>
  <c r="BD48" i="5"/>
  <c r="BC48" i="5"/>
  <c r="BB48" i="5"/>
  <c r="BA48" i="5"/>
  <c r="AZ48" i="5"/>
  <c r="AY48" i="5"/>
  <c r="AX48" i="5"/>
  <c r="AW48" i="5"/>
  <c r="AV48" i="5"/>
  <c r="AU48" i="5"/>
  <c r="AT48" i="5"/>
  <c r="AS48" i="5"/>
  <c r="AR48" i="5"/>
  <c r="AQ48" i="5"/>
  <c r="AP48" i="5"/>
  <c r="AO48" i="5"/>
  <c r="AN48" i="5"/>
  <c r="AM48" i="5"/>
  <c r="AL48" i="5"/>
  <c r="AK48" i="5"/>
  <c r="AJ48" i="5"/>
  <c r="AI48" i="5"/>
  <c r="AH48" i="5"/>
  <c r="AG48" i="5"/>
  <c r="AF48" i="5"/>
  <c r="AE48" i="5"/>
  <c r="AD48" i="5"/>
  <c r="AC48" i="5"/>
  <c r="AB48" i="5"/>
  <c r="AA48" i="5"/>
  <c r="Z48" i="5"/>
  <c r="Y48" i="5"/>
  <c r="X48" i="5"/>
  <c r="W48" i="5"/>
  <c r="V48" i="5"/>
  <c r="U48" i="5"/>
  <c r="T48" i="5"/>
  <c r="S48" i="5"/>
  <c r="R48" i="5"/>
  <c r="Q48" i="5"/>
  <c r="P48" i="5"/>
  <c r="O48" i="5"/>
  <c r="N48" i="5"/>
  <c r="M48" i="5"/>
  <c r="L48" i="5"/>
  <c r="K48" i="5"/>
  <c r="J48" i="5"/>
  <c r="I48" i="5"/>
  <c r="H48" i="5"/>
  <c r="G48" i="5"/>
  <c r="F47" i="5"/>
  <c r="F48" i="5"/>
  <c r="E47" i="5"/>
  <c r="E48" i="5"/>
  <c r="D47" i="5"/>
  <c r="D48" i="5"/>
  <c r="C47" i="5"/>
  <c r="C48" i="5"/>
  <c r="F46" i="5"/>
  <c r="E46" i="5"/>
  <c r="D46" i="5"/>
  <c r="C46" i="5"/>
  <c r="F45" i="5"/>
  <c r="E45" i="5"/>
  <c r="D45" i="5"/>
  <c r="C45" i="5"/>
  <c r="F44" i="5"/>
  <c r="E44" i="5"/>
  <c r="D44" i="5"/>
  <c r="C44" i="5"/>
  <c r="F43" i="5"/>
  <c r="E43" i="5"/>
  <c r="D43" i="5"/>
  <c r="C43" i="5"/>
  <c r="F42" i="5"/>
  <c r="E42" i="5"/>
  <c r="C42" i="5"/>
  <c r="R41" i="5"/>
  <c r="F41" i="5"/>
  <c r="Q41" i="5"/>
  <c r="E41" i="5"/>
  <c r="D41" i="5"/>
  <c r="C41" i="5"/>
  <c r="F40" i="5"/>
  <c r="E40" i="5"/>
  <c r="D40" i="5"/>
  <c r="C40" i="5"/>
  <c r="F39" i="5"/>
  <c r="E39" i="5"/>
  <c r="D39" i="5"/>
  <c r="C39" i="5"/>
  <c r="BZ38" i="5"/>
  <c r="BY38" i="5"/>
  <c r="BX38" i="5"/>
  <c r="BW38" i="5"/>
  <c r="BV38" i="5"/>
  <c r="BU38" i="5"/>
  <c r="BT38" i="5"/>
  <c r="BS38" i="5"/>
  <c r="BR38" i="5"/>
  <c r="BQ38" i="5"/>
  <c r="BP38" i="5"/>
  <c r="BO38" i="5"/>
  <c r="BN38" i="5"/>
  <c r="BM38" i="5"/>
  <c r="BL38" i="5"/>
  <c r="BK38" i="5"/>
  <c r="BJ38" i="5"/>
  <c r="BI38" i="5"/>
  <c r="BH38" i="5"/>
  <c r="BG38" i="5"/>
  <c r="BF38" i="5"/>
  <c r="BE38" i="5"/>
  <c r="BD38" i="5"/>
  <c r="BC38" i="5"/>
  <c r="BB38" i="5"/>
  <c r="BA38" i="5"/>
  <c r="AZ38" i="5"/>
  <c r="AY38" i="5"/>
  <c r="AX38" i="5"/>
  <c r="AW38" i="5"/>
  <c r="AV38" i="5"/>
  <c r="AU38" i="5"/>
  <c r="AT38" i="5"/>
  <c r="AS38" i="5"/>
  <c r="AR38" i="5"/>
  <c r="AQ38" i="5"/>
  <c r="AP38" i="5"/>
  <c r="AO38" i="5"/>
  <c r="AN38" i="5"/>
  <c r="AM38" i="5"/>
  <c r="AL38" i="5"/>
  <c r="AK38" i="5"/>
  <c r="AJ38" i="5"/>
  <c r="AI38" i="5"/>
  <c r="AH38" i="5"/>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7" i="5"/>
  <c r="F38" i="5"/>
  <c r="E37" i="5"/>
  <c r="E38" i="5"/>
  <c r="D37" i="5"/>
  <c r="D38" i="5"/>
  <c r="C37" i="5"/>
  <c r="C38" i="5"/>
  <c r="BZ36" i="5"/>
  <c r="BY36" i="5"/>
  <c r="BX36" i="5"/>
  <c r="BW36" i="5"/>
  <c r="BV36" i="5"/>
  <c r="BU36" i="5"/>
  <c r="BT36" i="5"/>
  <c r="BS36" i="5"/>
  <c r="BR36" i="5"/>
  <c r="BQ36" i="5"/>
  <c r="BP36" i="5"/>
  <c r="BO36" i="5"/>
  <c r="BN36" i="5"/>
  <c r="BM36" i="5"/>
  <c r="BL36" i="5"/>
  <c r="BK36" i="5"/>
  <c r="BJ36" i="5"/>
  <c r="BI36" i="5"/>
  <c r="BH36" i="5"/>
  <c r="BG36" i="5"/>
  <c r="BF36" i="5"/>
  <c r="BE36" i="5"/>
  <c r="BD36" i="5"/>
  <c r="BC36" i="5"/>
  <c r="BB36" i="5"/>
  <c r="BA36" i="5"/>
  <c r="AZ36" i="5"/>
  <c r="AY36" i="5"/>
  <c r="AX36" i="5"/>
  <c r="AW36" i="5"/>
  <c r="AV36" i="5"/>
  <c r="AU36" i="5"/>
  <c r="AT36" i="5"/>
  <c r="AS36" i="5"/>
  <c r="AR36" i="5"/>
  <c r="AQ36" i="5"/>
  <c r="AP36" i="5"/>
  <c r="AO36" i="5"/>
  <c r="AN36" i="5"/>
  <c r="AM36" i="5"/>
  <c r="AL36" i="5"/>
  <c r="AK36" i="5"/>
  <c r="AJ36" i="5"/>
  <c r="AI36" i="5"/>
  <c r="AH36"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5" i="5"/>
  <c r="F36" i="5"/>
  <c r="E35" i="5"/>
  <c r="E36" i="5"/>
  <c r="D35" i="5"/>
  <c r="D36" i="5"/>
  <c r="C35" i="5"/>
  <c r="C36" i="5"/>
  <c r="F34" i="5"/>
  <c r="E34" i="5"/>
  <c r="D34" i="5"/>
  <c r="C34" i="5"/>
  <c r="D32" i="5"/>
  <c r="E32" i="5"/>
  <c r="F32" i="5"/>
  <c r="D30" i="5"/>
  <c r="E30" i="5"/>
  <c r="F30" i="5"/>
  <c r="BZ29" i="5"/>
  <c r="BY29" i="5"/>
  <c r="BX29" i="5"/>
  <c r="BW29" i="5"/>
  <c r="BV29" i="5"/>
  <c r="BU29" i="5"/>
  <c r="BT29" i="5"/>
  <c r="BS29" i="5"/>
  <c r="BR29" i="5"/>
  <c r="BQ29" i="5"/>
  <c r="BP29" i="5"/>
  <c r="BO29" i="5"/>
  <c r="BN29" i="5"/>
  <c r="BM29" i="5"/>
  <c r="BL29" i="5"/>
  <c r="BK29" i="5"/>
  <c r="BJ29" i="5"/>
  <c r="BI29" i="5"/>
  <c r="BH29" i="5"/>
  <c r="BG29" i="5"/>
  <c r="BF29" i="5"/>
  <c r="BE29" i="5"/>
  <c r="BD29" i="5"/>
  <c r="BC29" i="5"/>
  <c r="BB29" i="5"/>
  <c r="BA29" i="5"/>
  <c r="AZ29" i="5"/>
  <c r="AY29" i="5"/>
  <c r="AX29" i="5"/>
  <c r="AW29" i="5"/>
  <c r="AV29" i="5"/>
  <c r="AU29" i="5"/>
  <c r="AT29" i="5"/>
  <c r="AS29" i="5"/>
  <c r="AR29" i="5"/>
  <c r="AQ29" i="5"/>
  <c r="AP29" i="5"/>
  <c r="AO29" i="5"/>
  <c r="AN29" i="5"/>
  <c r="AM29" i="5"/>
  <c r="AL29" i="5"/>
  <c r="AK29" i="5"/>
  <c r="AJ29" i="5"/>
  <c r="AI29" i="5"/>
  <c r="AH29" i="5"/>
  <c r="AG29" i="5"/>
  <c r="AF29" i="5"/>
  <c r="AE29" i="5"/>
  <c r="AD29" i="5"/>
  <c r="AC29" i="5"/>
  <c r="AB29" i="5"/>
  <c r="AA29" i="5"/>
  <c r="Z29" i="5"/>
  <c r="Y29" i="5"/>
  <c r="X29" i="5"/>
  <c r="W29" i="5"/>
  <c r="V29" i="5"/>
  <c r="U29" i="5"/>
  <c r="T29" i="5"/>
  <c r="S29" i="5"/>
  <c r="O29" i="5"/>
  <c r="N29" i="5"/>
  <c r="M29" i="5"/>
  <c r="L29" i="5"/>
  <c r="K29" i="5"/>
  <c r="J29" i="5"/>
  <c r="I29" i="5"/>
  <c r="H29" i="5"/>
  <c r="G29" i="5"/>
  <c r="F28" i="5"/>
  <c r="E28" i="5"/>
  <c r="D28" i="5"/>
  <c r="C28" i="5"/>
  <c r="C29" i="5"/>
  <c r="BZ27" i="5"/>
  <c r="BY27" i="5"/>
  <c r="BX27" i="5"/>
  <c r="BW27" i="5"/>
  <c r="BV27" i="5"/>
  <c r="BU27" i="5"/>
  <c r="BT27" i="5"/>
  <c r="BS27" i="5"/>
  <c r="BR27" i="5"/>
  <c r="BQ27" i="5"/>
  <c r="BP27" i="5"/>
  <c r="BO27" i="5"/>
  <c r="BN27" i="5"/>
  <c r="BM27" i="5"/>
  <c r="BL27" i="5"/>
  <c r="BK27" i="5"/>
  <c r="BJ27" i="5"/>
  <c r="BI27" i="5"/>
  <c r="BH27" i="5"/>
  <c r="BG27" i="5"/>
  <c r="BF27" i="5"/>
  <c r="BE27" i="5"/>
  <c r="BD27" i="5"/>
  <c r="BC27" i="5"/>
  <c r="BB27" i="5"/>
  <c r="BA27" i="5"/>
  <c r="AZ27" i="5"/>
  <c r="AY27" i="5"/>
  <c r="AX27" i="5"/>
  <c r="AW27" i="5"/>
  <c r="AV27" i="5"/>
  <c r="AU27" i="5"/>
  <c r="AT27" i="5"/>
  <c r="AS27" i="5"/>
  <c r="AR27" i="5"/>
  <c r="AQ27" i="5"/>
  <c r="AP27" i="5"/>
  <c r="AO27" i="5"/>
  <c r="AN27" i="5"/>
  <c r="AM27" i="5"/>
  <c r="AL27" i="5"/>
  <c r="AK27" i="5"/>
  <c r="AJ27" i="5"/>
  <c r="AI27" i="5"/>
  <c r="AH27" i="5"/>
  <c r="AG27" i="5"/>
  <c r="AF27" i="5"/>
  <c r="AE27" i="5"/>
  <c r="AD27" i="5"/>
  <c r="AC27" i="5"/>
  <c r="AB27" i="5"/>
  <c r="AA27" i="5"/>
  <c r="Z27" i="5"/>
  <c r="Y27" i="5"/>
  <c r="X27" i="5"/>
  <c r="W27" i="5"/>
  <c r="V27" i="5"/>
  <c r="U27" i="5"/>
  <c r="T27" i="5"/>
  <c r="S27" i="5"/>
  <c r="O27" i="5"/>
  <c r="N27" i="5"/>
  <c r="M27" i="5"/>
  <c r="L27" i="5"/>
  <c r="K27" i="5"/>
  <c r="J27" i="5"/>
  <c r="I27" i="5"/>
  <c r="H27" i="5"/>
  <c r="G27" i="5"/>
  <c r="F26" i="5"/>
  <c r="E26" i="5"/>
  <c r="D26" i="5"/>
  <c r="C26" i="5"/>
  <c r="C27" i="5"/>
  <c r="P25" i="5"/>
  <c r="Q25" i="5"/>
  <c r="C25" i="5"/>
  <c r="BZ22" i="5"/>
  <c r="BY22" i="5"/>
  <c r="BX22" i="5"/>
  <c r="BW22" i="5"/>
  <c r="BV22" i="5"/>
  <c r="BU22" i="5"/>
  <c r="BT22" i="5"/>
  <c r="BS22" i="5"/>
  <c r="BR22" i="5"/>
  <c r="BQ22" i="5"/>
  <c r="BP22" i="5"/>
  <c r="BO22" i="5"/>
  <c r="BN22" i="5"/>
  <c r="BM22" i="5"/>
  <c r="BL22" i="5"/>
  <c r="BK22" i="5"/>
  <c r="BJ22" i="5"/>
  <c r="BI22" i="5"/>
  <c r="BH22" i="5"/>
  <c r="BG22" i="5"/>
  <c r="BF22" i="5"/>
  <c r="BE22" i="5"/>
  <c r="BD22" i="5"/>
  <c r="BC22" i="5"/>
  <c r="BB22" i="5"/>
  <c r="BA22" i="5"/>
  <c r="AZ22" i="5"/>
  <c r="AY22" i="5"/>
  <c r="AX22" i="5"/>
  <c r="AW22" i="5"/>
  <c r="AV22" i="5"/>
  <c r="AU22" i="5"/>
  <c r="AT22" i="5"/>
  <c r="AS22" i="5"/>
  <c r="AR22" i="5"/>
  <c r="AQ22" i="5"/>
  <c r="AP22" i="5"/>
  <c r="AO22" i="5"/>
  <c r="AN22" i="5"/>
  <c r="AM22" i="5"/>
  <c r="AL22" i="5"/>
  <c r="AK22" i="5"/>
  <c r="AJ22" i="5"/>
  <c r="AI22" i="5"/>
  <c r="AH22" i="5"/>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1" i="5"/>
  <c r="F22" i="5"/>
  <c r="E21" i="5"/>
  <c r="E22" i="5"/>
  <c r="D21" i="5"/>
  <c r="D22" i="5"/>
  <c r="C21" i="5"/>
  <c r="C22" i="5"/>
  <c r="BZ20" i="5"/>
  <c r="BY20" i="5"/>
  <c r="BX20" i="5"/>
  <c r="BW20" i="5"/>
  <c r="BV20" i="5"/>
  <c r="BU20" i="5"/>
  <c r="BT20" i="5"/>
  <c r="BS20" i="5"/>
  <c r="BR20" i="5"/>
  <c r="BQ20" i="5"/>
  <c r="BP20" i="5"/>
  <c r="BO20" i="5"/>
  <c r="BN20" i="5"/>
  <c r="BM20" i="5"/>
  <c r="BL20" i="5"/>
  <c r="BK20" i="5"/>
  <c r="BJ20" i="5"/>
  <c r="BI20" i="5"/>
  <c r="BH20" i="5"/>
  <c r="BG20" i="5"/>
  <c r="BF20" i="5"/>
  <c r="BE20" i="5"/>
  <c r="BD20" i="5"/>
  <c r="BC20" i="5"/>
  <c r="BB20" i="5"/>
  <c r="BA20" i="5"/>
  <c r="AZ20" i="5"/>
  <c r="AY20" i="5"/>
  <c r="AX20" i="5"/>
  <c r="AW20" i="5"/>
  <c r="AV20" i="5"/>
  <c r="AU20" i="5"/>
  <c r="AT20" i="5"/>
  <c r="AS20" i="5"/>
  <c r="AR20" i="5"/>
  <c r="AQ20" i="5"/>
  <c r="AP20" i="5"/>
  <c r="AO20" i="5"/>
  <c r="AN20" i="5"/>
  <c r="AM20" i="5"/>
  <c r="AL20" i="5"/>
  <c r="AK20" i="5"/>
  <c r="AJ20" i="5"/>
  <c r="AI20" i="5"/>
  <c r="AH20" i="5"/>
  <c r="AG20" i="5"/>
  <c r="AF20" i="5"/>
  <c r="AE20" i="5"/>
  <c r="AD20" i="5"/>
  <c r="AC20" i="5"/>
  <c r="AB20" i="5"/>
  <c r="AA20" i="5"/>
  <c r="Z20" i="5"/>
  <c r="Y20" i="5"/>
  <c r="X20" i="5"/>
  <c r="W20" i="5"/>
  <c r="V20" i="5"/>
  <c r="U20" i="5"/>
  <c r="T20" i="5"/>
  <c r="S20" i="5"/>
  <c r="R20" i="5"/>
  <c r="Q20" i="5"/>
  <c r="P20" i="5"/>
  <c r="O20" i="5"/>
  <c r="N20" i="5"/>
  <c r="M20" i="5"/>
  <c r="L20" i="5"/>
  <c r="K20" i="5"/>
  <c r="J20" i="5"/>
  <c r="I20" i="5"/>
  <c r="H20" i="5"/>
  <c r="G20" i="5"/>
  <c r="F19" i="5"/>
  <c r="F20" i="5"/>
  <c r="E19" i="5"/>
  <c r="E20" i="5"/>
  <c r="D19" i="5"/>
  <c r="D20" i="5"/>
  <c r="C19" i="5"/>
  <c r="C20" i="5"/>
  <c r="BZ18" i="5"/>
  <c r="BY18" i="5"/>
  <c r="BX18" i="5"/>
  <c r="BW18" i="5"/>
  <c r="BV18" i="5"/>
  <c r="BU18" i="5"/>
  <c r="BT18" i="5"/>
  <c r="BS18" i="5"/>
  <c r="BR18" i="5"/>
  <c r="BQ18" i="5"/>
  <c r="BP18" i="5"/>
  <c r="BO18" i="5"/>
  <c r="BN18" i="5"/>
  <c r="BM18" i="5"/>
  <c r="BL18" i="5"/>
  <c r="BK18" i="5"/>
  <c r="BJ18" i="5"/>
  <c r="BI18" i="5"/>
  <c r="BH18" i="5"/>
  <c r="BG18" i="5"/>
  <c r="BF18" i="5"/>
  <c r="BE18" i="5"/>
  <c r="BD18" i="5"/>
  <c r="BC18" i="5"/>
  <c r="BB18" i="5"/>
  <c r="BA18" i="5"/>
  <c r="AZ18" i="5"/>
  <c r="AY18" i="5"/>
  <c r="AX18" i="5"/>
  <c r="AW18" i="5"/>
  <c r="AV18" i="5"/>
  <c r="AU18" i="5"/>
  <c r="AT18" i="5"/>
  <c r="AS18" i="5"/>
  <c r="AR18" i="5"/>
  <c r="AQ18" i="5"/>
  <c r="AP18" i="5"/>
  <c r="AO18" i="5"/>
  <c r="AN18" i="5"/>
  <c r="AM18" i="5"/>
  <c r="AL18" i="5"/>
  <c r="AK18" i="5"/>
  <c r="AJ18" i="5"/>
  <c r="AI18" i="5"/>
  <c r="AH18" i="5"/>
  <c r="AG18" i="5"/>
  <c r="AF18" i="5"/>
  <c r="AE18" i="5"/>
  <c r="AD18" i="5"/>
  <c r="AC18" i="5"/>
  <c r="AB18" i="5"/>
  <c r="AA18" i="5"/>
  <c r="Z18" i="5"/>
  <c r="Y18" i="5"/>
  <c r="X18" i="5"/>
  <c r="W18" i="5"/>
  <c r="V18" i="5"/>
  <c r="U18" i="5"/>
  <c r="T18" i="5"/>
  <c r="S18" i="5"/>
  <c r="R18" i="5"/>
  <c r="Q18" i="5"/>
  <c r="P18" i="5"/>
  <c r="O18" i="5"/>
  <c r="N18" i="5"/>
  <c r="M18" i="5"/>
  <c r="L18" i="5"/>
  <c r="K18" i="5"/>
  <c r="J18" i="5"/>
  <c r="I18" i="5"/>
  <c r="H18" i="5"/>
  <c r="G18" i="5"/>
  <c r="F17" i="5"/>
  <c r="F18" i="5"/>
  <c r="E17" i="5"/>
  <c r="E18" i="5"/>
  <c r="D17" i="5"/>
  <c r="D18" i="5"/>
  <c r="C17" i="5"/>
  <c r="C18" i="5"/>
  <c r="F16" i="5"/>
  <c r="E16" i="5"/>
  <c r="D16" i="5"/>
  <c r="C16" i="5"/>
  <c r="F15" i="5"/>
  <c r="E15" i="5"/>
  <c r="D15" i="5"/>
  <c r="C15" i="5"/>
  <c r="F14" i="5"/>
  <c r="E14" i="5"/>
  <c r="D14" i="5"/>
  <c r="C14" i="5"/>
  <c r="F13" i="5"/>
  <c r="E13" i="5"/>
  <c r="D13" i="5"/>
  <c r="C13" i="5"/>
  <c r="F12" i="5"/>
  <c r="E12" i="5"/>
  <c r="D12" i="5"/>
  <c r="C12" i="5"/>
  <c r="F11" i="5"/>
  <c r="E11" i="5"/>
  <c r="D11" i="5"/>
  <c r="C11" i="5"/>
  <c r="F10" i="5"/>
  <c r="E10" i="5"/>
  <c r="D10" i="5"/>
  <c r="C10" i="5"/>
  <c r="BZ9" i="5"/>
  <c r="BY9" i="5"/>
  <c r="BX9" i="5"/>
  <c r="BW9" i="5"/>
  <c r="BV9" i="5"/>
  <c r="BU9" i="5"/>
  <c r="BT9" i="5"/>
  <c r="BS9" i="5"/>
  <c r="BR9" i="5"/>
  <c r="BQ9" i="5"/>
  <c r="BP9" i="5"/>
  <c r="BO9" i="5"/>
  <c r="BN9" i="5"/>
  <c r="BM9" i="5"/>
  <c r="BL9" i="5"/>
  <c r="BK9" i="5"/>
  <c r="BJ9" i="5"/>
  <c r="BI9" i="5"/>
  <c r="BH9" i="5"/>
  <c r="BG9" i="5"/>
  <c r="BF9" i="5"/>
  <c r="BE9" i="5"/>
  <c r="BD9" i="5"/>
  <c r="BC9" i="5"/>
  <c r="BB9" i="5"/>
  <c r="BA9" i="5"/>
  <c r="AZ9" i="5"/>
  <c r="AY9" i="5"/>
  <c r="AX9" i="5"/>
  <c r="AW9" i="5"/>
  <c r="AV9" i="5"/>
  <c r="AU9" i="5"/>
  <c r="AT9" i="5"/>
  <c r="AS9" i="5"/>
  <c r="AR9" i="5"/>
  <c r="AQ9" i="5"/>
  <c r="AP9" i="5"/>
  <c r="AO9" i="5"/>
  <c r="AN9" i="5"/>
  <c r="AM9" i="5"/>
  <c r="AL9" i="5"/>
  <c r="AK9" i="5"/>
  <c r="AJ9" i="5"/>
  <c r="AI9" i="5"/>
  <c r="AH9" i="5"/>
  <c r="AG9" i="5"/>
  <c r="AF9" i="5"/>
  <c r="AE9" i="5"/>
  <c r="AD9" i="5"/>
  <c r="AC9" i="5"/>
  <c r="AB9" i="5"/>
  <c r="AA9" i="5"/>
  <c r="Z9" i="5"/>
  <c r="Y9" i="5"/>
  <c r="X9" i="5"/>
  <c r="W9" i="5"/>
  <c r="V9" i="5"/>
  <c r="U9" i="5"/>
  <c r="T9" i="5"/>
  <c r="S9" i="5"/>
  <c r="R9" i="5"/>
  <c r="Q9" i="5"/>
  <c r="P9" i="5"/>
  <c r="O9" i="5"/>
  <c r="N9" i="5"/>
  <c r="M9" i="5"/>
  <c r="L9" i="5"/>
  <c r="K9" i="5"/>
  <c r="J9" i="5"/>
  <c r="I9" i="5"/>
  <c r="H9" i="5"/>
  <c r="G9" i="5"/>
  <c r="F8" i="5"/>
  <c r="F9" i="5"/>
  <c r="E8" i="5"/>
  <c r="E9" i="5"/>
  <c r="D8" i="5"/>
  <c r="D9" i="5"/>
  <c r="C8" i="5"/>
  <c r="C9" i="5"/>
  <c r="F7" i="5"/>
  <c r="E7" i="5"/>
  <c r="D7" i="5"/>
  <c r="C7"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5" i="5"/>
  <c r="F6" i="5"/>
  <c r="E5" i="5"/>
  <c r="E6" i="5"/>
  <c r="D5" i="5"/>
  <c r="D6" i="5"/>
  <c r="C5" i="5"/>
  <c r="C6" i="5"/>
  <c r="F4" i="5"/>
  <c r="E4" i="5"/>
  <c r="D4" i="5"/>
  <c r="C4" i="5"/>
  <c r="BZ58" i="2"/>
  <c r="BV54" i="3"/>
  <c r="BY58" i="2"/>
  <c r="BU54" i="3"/>
  <c r="BX58" i="2"/>
  <c r="BT54" i="3"/>
  <c r="BW58" i="2"/>
  <c r="BS54" i="3"/>
  <c r="BV58" i="2"/>
  <c r="BR54" i="3"/>
  <c r="BU58" i="2"/>
  <c r="BQ54" i="3"/>
  <c r="BT58" i="2"/>
  <c r="BP54" i="3"/>
  <c r="BS58" i="2"/>
  <c r="BO54" i="3"/>
  <c r="BR58" i="2"/>
  <c r="BN54" i="3"/>
  <c r="BQ58" i="2"/>
  <c r="BM54" i="3"/>
  <c r="BP58" i="2"/>
  <c r="BL54" i="3"/>
  <c r="BO58" i="2"/>
  <c r="BK54" i="3"/>
  <c r="BN58" i="2"/>
  <c r="BJ54" i="3"/>
  <c r="BM58" i="2"/>
  <c r="BI54" i="3"/>
  <c r="BL58" i="2"/>
  <c r="BH54" i="3"/>
  <c r="BK58" i="2"/>
  <c r="BG54" i="3"/>
  <c r="BJ58" i="2"/>
  <c r="BF54" i="3"/>
  <c r="BI58" i="2"/>
  <c r="BE54" i="3"/>
  <c r="BH58" i="2"/>
  <c r="BD54" i="3"/>
  <c r="BG58" i="2"/>
  <c r="BC54" i="3"/>
  <c r="BF58" i="2"/>
  <c r="BB54" i="3"/>
  <c r="BE58" i="2"/>
  <c r="BA54" i="3"/>
  <c r="BD58" i="2"/>
  <c r="AZ54" i="3"/>
  <c r="BC58" i="2"/>
  <c r="AY54" i="3"/>
  <c r="BB58" i="2"/>
  <c r="AX54" i="3"/>
  <c r="BA58" i="2"/>
  <c r="AW54" i="3"/>
  <c r="AZ58" i="2"/>
  <c r="AV54" i="3"/>
  <c r="AY58" i="2"/>
  <c r="AU54" i="3"/>
  <c r="AX58" i="2"/>
  <c r="AT54" i="3"/>
  <c r="AW58" i="2"/>
  <c r="AS54" i="3"/>
  <c r="AV58" i="2"/>
  <c r="AR54" i="3"/>
  <c r="AU58" i="2"/>
  <c r="AQ54" i="3"/>
  <c r="AT58" i="2"/>
  <c r="AP54" i="3"/>
  <c r="AS58" i="2"/>
  <c r="AO54" i="3"/>
  <c r="AR58" i="2"/>
  <c r="AN54" i="3"/>
  <c r="AQ58" i="2"/>
  <c r="AM54" i="3"/>
  <c r="AP58" i="2"/>
  <c r="AL54" i="3"/>
  <c r="AO58" i="2"/>
  <c r="AK54" i="3"/>
  <c r="AN58" i="2"/>
  <c r="AJ54" i="3"/>
  <c r="AM58" i="2"/>
  <c r="AI54" i="3"/>
  <c r="AL58" i="2"/>
  <c r="AH54" i="3"/>
  <c r="AK58" i="2"/>
  <c r="AG54" i="3"/>
  <c r="AJ58" i="2"/>
  <c r="AF54" i="3"/>
  <c r="AI58" i="2"/>
  <c r="AE54" i="3"/>
  <c r="AD58" i="2"/>
  <c r="AD54" i="3"/>
  <c r="AC58" i="2"/>
  <c r="AC54" i="3"/>
  <c r="AB58" i="2"/>
  <c r="AB54" i="3"/>
  <c r="AA58" i="2"/>
  <c r="AA54" i="3"/>
  <c r="Z58" i="2"/>
  <c r="Z54" i="3"/>
  <c r="Y58" i="2"/>
  <c r="Y54" i="3"/>
  <c r="X58" i="2"/>
  <c r="X54" i="3"/>
  <c r="W58" i="2"/>
  <c r="W54" i="3"/>
  <c r="V58" i="2"/>
  <c r="V54" i="3"/>
  <c r="U58" i="2"/>
  <c r="U54" i="3"/>
  <c r="T58" i="2"/>
  <c r="T54" i="3"/>
  <c r="S58" i="2"/>
  <c r="S54" i="3"/>
  <c r="R58" i="2"/>
  <c r="R54" i="3"/>
  <c r="Q58" i="2"/>
  <c r="Q54" i="3"/>
  <c r="P58" i="2"/>
  <c r="P54" i="3"/>
  <c r="O58" i="2"/>
  <c r="O54" i="3"/>
  <c r="N58" i="2"/>
  <c r="N54" i="3"/>
  <c r="M58" i="2"/>
  <c r="M54" i="3"/>
  <c r="L58" i="2"/>
  <c r="L54" i="3"/>
  <c r="K58" i="2"/>
  <c r="K54" i="3"/>
  <c r="J58" i="2"/>
  <c r="J54" i="3"/>
  <c r="I58" i="2"/>
  <c r="I54" i="3"/>
  <c r="H58" i="2"/>
  <c r="H54" i="3"/>
  <c r="G58" i="2"/>
  <c r="G54" i="3"/>
  <c r="F57" i="2"/>
  <c r="F53" i="3"/>
  <c r="E57" i="2"/>
  <c r="E53" i="3"/>
  <c r="D57" i="2"/>
  <c r="D53" i="3"/>
  <c r="C57" i="2"/>
  <c r="C53" i="3"/>
  <c r="F56" i="2"/>
  <c r="F52" i="3"/>
  <c r="E56" i="2"/>
  <c r="E52" i="3"/>
  <c r="D56" i="2"/>
  <c r="D52" i="3"/>
  <c r="C56" i="2"/>
  <c r="C52" i="3"/>
  <c r="BZ55" i="2"/>
  <c r="BV51" i="3"/>
  <c r="BY55" i="2"/>
  <c r="BU51" i="3"/>
  <c r="BX55" i="2"/>
  <c r="BT51" i="3"/>
  <c r="BW55" i="2"/>
  <c r="BS51" i="3"/>
  <c r="BV55" i="2"/>
  <c r="BR51" i="3"/>
  <c r="BU55" i="2"/>
  <c r="BQ51" i="3"/>
  <c r="BT55" i="2"/>
  <c r="BP51" i="3"/>
  <c r="BS55" i="2"/>
  <c r="BO51" i="3"/>
  <c r="BR55" i="2"/>
  <c r="BN51" i="3"/>
  <c r="BQ55" i="2"/>
  <c r="BM51" i="3"/>
  <c r="BP55" i="2"/>
  <c r="BL51" i="3"/>
  <c r="BO55" i="2"/>
  <c r="BK51" i="3"/>
  <c r="BN55" i="2"/>
  <c r="BJ51" i="3"/>
  <c r="BM55" i="2"/>
  <c r="BI51" i="3"/>
  <c r="BL55" i="2"/>
  <c r="BH51" i="3"/>
  <c r="BK55" i="2"/>
  <c r="BG51" i="3"/>
  <c r="BJ55" i="2"/>
  <c r="BF51" i="3"/>
  <c r="BI55" i="2"/>
  <c r="BE51" i="3"/>
  <c r="BH55" i="2"/>
  <c r="BD51" i="3"/>
  <c r="BG55" i="2"/>
  <c r="BC51" i="3"/>
  <c r="BF55" i="2"/>
  <c r="BB51" i="3"/>
  <c r="BE55" i="2"/>
  <c r="BA51" i="3"/>
  <c r="BD55" i="2"/>
  <c r="AZ51" i="3"/>
  <c r="BC55" i="2"/>
  <c r="AY51" i="3"/>
  <c r="BB55" i="2"/>
  <c r="AX51" i="3"/>
  <c r="BA55" i="2"/>
  <c r="AW51" i="3"/>
  <c r="AZ55" i="2"/>
  <c r="AV51" i="3"/>
  <c r="AY55" i="2"/>
  <c r="AU51" i="3"/>
  <c r="AX55" i="2"/>
  <c r="AT51" i="3"/>
  <c r="AW55" i="2"/>
  <c r="AS51" i="3"/>
  <c r="AV55" i="2"/>
  <c r="AR51" i="3"/>
  <c r="AU55" i="2"/>
  <c r="AQ51" i="3"/>
  <c r="AT55" i="2"/>
  <c r="AP51" i="3"/>
  <c r="AS55" i="2"/>
  <c r="AO51" i="3"/>
  <c r="AR55" i="2"/>
  <c r="AN51" i="3"/>
  <c r="AQ55" i="2"/>
  <c r="AM51" i="3"/>
  <c r="AP55" i="2"/>
  <c r="AL51" i="3"/>
  <c r="AO55" i="2"/>
  <c r="AK51" i="3"/>
  <c r="AN55" i="2"/>
  <c r="AJ51" i="3"/>
  <c r="AM55" i="2"/>
  <c r="AI51" i="3"/>
  <c r="AL55" i="2"/>
  <c r="AH51" i="3"/>
  <c r="AK55" i="2"/>
  <c r="AG51" i="3"/>
  <c r="AJ55" i="2"/>
  <c r="AF51" i="3"/>
  <c r="AI55" i="2"/>
  <c r="AE51" i="3"/>
  <c r="AD55" i="2"/>
  <c r="AD51" i="3"/>
  <c r="AC55" i="2"/>
  <c r="AC51" i="3"/>
  <c r="AB55" i="2"/>
  <c r="AB51" i="3"/>
  <c r="AA55" i="2"/>
  <c r="AA51" i="3"/>
  <c r="Z55" i="2"/>
  <c r="Z51" i="3"/>
  <c r="Y55" i="2"/>
  <c r="Y51" i="3"/>
  <c r="X55" i="2"/>
  <c r="X51" i="3"/>
  <c r="W55" i="2"/>
  <c r="W51" i="3"/>
  <c r="V55" i="2"/>
  <c r="V51" i="3"/>
  <c r="U55" i="2"/>
  <c r="U51" i="3"/>
  <c r="T55" i="2"/>
  <c r="T51" i="3"/>
  <c r="S55" i="2"/>
  <c r="S51" i="3"/>
  <c r="R55" i="2"/>
  <c r="R51" i="3"/>
  <c r="Q55" i="2"/>
  <c r="Q51" i="3"/>
  <c r="P55" i="2"/>
  <c r="P51" i="3"/>
  <c r="O55" i="2"/>
  <c r="O51" i="3"/>
  <c r="N55" i="2"/>
  <c r="N51" i="3"/>
  <c r="M55" i="2"/>
  <c r="M51" i="3"/>
  <c r="L55" i="2"/>
  <c r="L51" i="3"/>
  <c r="K55" i="2"/>
  <c r="K51" i="3"/>
  <c r="J55" i="2"/>
  <c r="J51" i="3"/>
  <c r="I55" i="2"/>
  <c r="I51" i="3"/>
  <c r="G55" i="2"/>
  <c r="G51" i="3"/>
  <c r="E55" i="2"/>
  <c r="E51" i="3"/>
  <c r="H54" i="2"/>
  <c r="H50" i="3"/>
  <c r="F54" i="2"/>
  <c r="F50" i="3"/>
  <c r="E54" i="2"/>
  <c r="E50" i="3"/>
  <c r="C54" i="2"/>
  <c r="C50" i="3"/>
  <c r="H53" i="2"/>
  <c r="H49" i="3"/>
  <c r="F53" i="2"/>
  <c r="F49" i="3"/>
  <c r="E53" i="2"/>
  <c r="E49" i="3"/>
  <c r="C53" i="2"/>
  <c r="C49" i="3"/>
  <c r="F52" i="2"/>
  <c r="F48" i="3"/>
  <c r="E52" i="2"/>
  <c r="E48" i="3"/>
  <c r="D52" i="2"/>
  <c r="D48" i="3"/>
  <c r="C52" i="2"/>
  <c r="C48" i="3"/>
  <c r="F51" i="2"/>
  <c r="F47" i="3"/>
  <c r="E51" i="2"/>
  <c r="E47" i="3"/>
  <c r="D51" i="2"/>
  <c r="D47" i="3"/>
  <c r="C51" i="2"/>
  <c r="C47" i="3"/>
  <c r="F50" i="2"/>
  <c r="F46" i="3"/>
  <c r="E50" i="2"/>
  <c r="E46" i="3"/>
  <c r="D50" i="2"/>
  <c r="D46" i="3"/>
  <c r="C50" i="2"/>
  <c r="C46" i="3"/>
  <c r="F49" i="2"/>
  <c r="F45" i="3"/>
  <c r="E49" i="2"/>
  <c r="E45" i="3"/>
  <c r="D49" i="2"/>
  <c r="D45" i="3"/>
  <c r="C49" i="2"/>
  <c r="C45" i="3"/>
  <c r="F47" i="2"/>
  <c r="F43" i="3"/>
  <c r="E47" i="2"/>
  <c r="E43" i="3"/>
  <c r="D47" i="2"/>
  <c r="D43" i="3"/>
  <c r="C47" i="2"/>
  <c r="C43" i="3"/>
  <c r="BZ46" i="2"/>
  <c r="BY46" i="2"/>
  <c r="BX46" i="2"/>
  <c r="BW46" i="2"/>
  <c r="BV46" i="2"/>
  <c r="BU46" i="2"/>
  <c r="BT46" i="2"/>
  <c r="BS46" i="2"/>
  <c r="BR46" i="2"/>
  <c r="BQ46" i="2"/>
  <c r="BP46" i="2"/>
  <c r="BO46" i="2"/>
  <c r="BN46" i="2"/>
  <c r="BM46" i="2"/>
  <c r="BL46" i="2"/>
  <c r="BK46" i="2"/>
  <c r="BJ46" i="2"/>
  <c r="BI46" i="2"/>
  <c r="BH46" i="2"/>
  <c r="BG46" i="2"/>
  <c r="BF46" i="2"/>
  <c r="BE46" i="2"/>
  <c r="BD46" i="2"/>
  <c r="BC46" i="2"/>
  <c r="BB46" i="2"/>
  <c r="BA46" i="2"/>
  <c r="AZ46" i="2"/>
  <c r="AY46" i="2"/>
  <c r="AX46" i="2"/>
  <c r="AW46" i="2"/>
  <c r="AV46" i="2"/>
  <c r="AU46" i="2"/>
  <c r="AT46" i="2"/>
  <c r="AS46" i="2"/>
  <c r="AR46" i="2"/>
  <c r="AQ46" i="2"/>
  <c r="AP46" i="2"/>
  <c r="AO46" i="2"/>
  <c r="AN46" i="2"/>
  <c r="AM46" i="2"/>
  <c r="AL46" i="2"/>
  <c r="AK46" i="2"/>
  <c r="AJ46" i="2"/>
  <c r="AI46" i="2"/>
  <c r="AD46" i="2"/>
  <c r="AC46" i="2"/>
  <c r="AB46" i="2"/>
  <c r="AA46" i="2"/>
  <c r="Z46" i="2"/>
  <c r="Y46" i="2"/>
  <c r="X46" i="2"/>
  <c r="W46" i="2"/>
  <c r="V46" i="2"/>
  <c r="U46" i="2"/>
  <c r="T46" i="2"/>
  <c r="S46" i="2"/>
  <c r="R46" i="2"/>
  <c r="Q46" i="2"/>
  <c r="P46" i="2"/>
  <c r="O46" i="2"/>
  <c r="N46" i="2"/>
  <c r="M46" i="2"/>
  <c r="L46" i="2"/>
  <c r="K46" i="2"/>
  <c r="J46" i="2"/>
  <c r="I46" i="2"/>
  <c r="H46" i="2"/>
  <c r="G46" i="2"/>
  <c r="F45" i="2"/>
  <c r="F41" i="3"/>
  <c r="E45" i="2"/>
  <c r="E41" i="3"/>
  <c r="D45" i="2"/>
  <c r="D41" i="3"/>
  <c r="C45" i="2"/>
  <c r="C41" i="3"/>
  <c r="F44" i="2"/>
  <c r="F40" i="3"/>
  <c r="E44" i="2"/>
  <c r="E40" i="3"/>
  <c r="D44" i="2"/>
  <c r="D40" i="3"/>
  <c r="C44" i="2"/>
  <c r="C40" i="3"/>
  <c r="F43" i="2"/>
  <c r="F39" i="3"/>
  <c r="E43" i="2"/>
  <c r="E39" i="3"/>
  <c r="D43" i="2"/>
  <c r="D39" i="3"/>
  <c r="C43" i="2"/>
  <c r="C39" i="3"/>
  <c r="F42" i="2"/>
  <c r="F38" i="3"/>
  <c r="E42" i="2"/>
  <c r="E38" i="3"/>
  <c r="D42" i="2"/>
  <c r="D38" i="3"/>
  <c r="C42" i="2"/>
  <c r="C38" i="3"/>
  <c r="F41" i="2"/>
  <c r="F37" i="3"/>
  <c r="E41" i="2"/>
  <c r="E37" i="3"/>
  <c r="D41" i="2"/>
  <c r="D37" i="3"/>
  <c r="C41" i="2"/>
  <c r="C37" i="3"/>
  <c r="F40" i="2"/>
  <c r="F36" i="3"/>
  <c r="E40" i="2"/>
  <c r="E36" i="3"/>
  <c r="D40" i="2"/>
  <c r="D36" i="3"/>
  <c r="C40" i="2"/>
  <c r="C36" i="3"/>
  <c r="Q39" i="2"/>
  <c r="Q35" i="3"/>
  <c r="E39" i="2"/>
  <c r="E35" i="3"/>
  <c r="D39" i="2"/>
  <c r="D35" i="3"/>
  <c r="C39" i="2"/>
  <c r="C35" i="3"/>
  <c r="BZ38" i="2"/>
  <c r="BV34" i="3"/>
  <c r="BY38" i="2"/>
  <c r="BU34" i="3"/>
  <c r="BX38" i="2"/>
  <c r="BT34" i="3"/>
  <c r="BW38" i="2"/>
  <c r="BS34" i="3"/>
  <c r="BV38" i="2"/>
  <c r="BR34" i="3"/>
  <c r="BU38" i="2"/>
  <c r="BQ34" i="3"/>
  <c r="BT38" i="2"/>
  <c r="BP34" i="3"/>
  <c r="BS38" i="2"/>
  <c r="BO34" i="3"/>
  <c r="BR38" i="2"/>
  <c r="BN34" i="3"/>
  <c r="BQ38" i="2"/>
  <c r="BM34" i="3"/>
  <c r="BP38" i="2"/>
  <c r="BL34" i="3"/>
  <c r="BO38" i="2"/>
  <c r="BK34" i="3"/>
  <c r="BN38" i="2"/>
  <c r="BJ34" i="3"/>
  <c r="BM38" i="2"/>
  <c r="BI34" i="3"/>
  <c r="BL38" i="2"/>
  <c r="BH34" i="3"/>
  <c r="BK38" i="2"/>
  <c r="BG34" i="3"/>
  <c r="BJ38" i="2"/>
  <c r="BF34" i="3"/>
  <c r="BI38" i="2"/>
  <c r="BE34" i="3"/>
  <c r="BH38" i="2"/>
  <c r="BD34" i="3"/>
  <c r="BG38" i="2"/>
  <c r="BC34" i="3"/>
  <c r="BF38" i="2"/>
  <c r="BB34" i="3"/>
  <c r="BE38" i="2"/>
  <c r="BA34" i="3"/>
  <c r="BD38" i="2"/>
  <c r="AZ34" i="3"/>
  <c r="BC38" i="2"/>
  <c r="AY34" i="3"/>
  <c r="BB38" i="2"/>
  <c r="AX34" i="3"/>
  <c r="BA38" i="2"/>
  <c r="AW34" i="3"/>
  <c r="AZ38" i="2"/>
  <c r="AV34" i="3"/>
  <c r="AY38" i="2"/>
  <c r="AU34" i="3"/>
  <c r="AX38" i="2"/>
  <c r="AT34" i="3"/>
  <c r="AW38" i="2"/>
  <c r="AS34" i="3"/>
  <c r="AV38" i="2"/>
  <c r="AR34" i="3"/>
  <c r="AU38" i="2"/>
  <c r="AQ34" i="3"/>
  <c r="AT38" i="2"/>
  <c r="AP34" i="3"/>
  <c r="AS38" i="2"/>
  <c r="AO34" i="3"/>
  <c r="AR38" i="2"/>
  <c r="AN34" i="3"/>
  <c r="AQ38" i="2"/>
  <c r="AM34" i="3"/>
  <c r="AP38" i="2"/>
  <c r="AL34" i="3"/>
  <c r="AO38" i="2"/>
  <c r="AK34" i="3"/>
  <c r="AN38" i="2"/>
  <c r="AJ34" i="3"/>
  <c r="AM38" i="2"/>
  <c r="AI34" i="3"/>
  <c r="AL38" i="2"/>
  <c r="AH34" i="3"/>
  <c r="AK38" i="2"/>
  <c r="AG34" i="3"/>
  <c r="AJ38" i="2"/>
  <c r="AF34" i="3"/>
  <c r="AI38" i="2"/>
  <c r="AE34" i="3"/>
  <c r="AD38" i="2"/>
  <c r="AD34" i="3"/>
  <c r="AC38" i="2"/>
  <c r="AC34" i="3"/>
  <c r="AB38" i="2"/>
  <c r="AB34" i="3"/>
  <c r="AA38" i="2"/>
  <c r="AA34" i="3"/>
  <c r="Z38" i="2"/>
  <c r="Z34" i="3"/>
  <c r="Y38" i="2"/>
  <c r="Y34" i="3"/>
  <c r="X38" i="2"/>
  <c r="X34" i="3"/>
  <c r="W38" i="2"/>
  <c r="W34" i="3"/>
  <c r="V38" i="2"/>
  <c r="V34" i="3"/>
  <c r="U38" i="2"/>
  <c r="U34" i="3"/>
  <c r="T38" i="2"/>
  <c r="T34" i="3"/>
  <c r="S38" i="2"/>
  <c r="S34" i="3"/>
  <c r="R38" i="2"/>
  <c r="R34" i="3"/>
  <c r="Q38" i="2"/>
  <c r="Q34" i="3"/>
  <c r="P38" i="2"/>
  <c r="P34" i="3"/>
  <c r="O38" i="2"/>
  <c r="O34" i="3"/>
  <c r="N38" i="2"/>
  <c r="N34" i="3"/>
  <c r="M38" i="2"/>
  <c r="M34" i="3"/>
  <c r="L38" i="2"/>
  <c r="L34" i="3"/>
  <c r="K38" i="2"/>
  <c r="K34" i="3"/>
  <c r="J38" i="2"/>
  <c r="J34" i="3"/>
  <c r="I38" i="2"/>
  <c r="I34" i="3"/>
  <c r="H38" i="2"/>
  <c r="H34" i="3"/>
  <c r="G38" i="2"/>
  <c r="G34" i="3"/>
  <c r="F37" i="2"/>
  <c r="F33" i="3"/>
  <c r="E37" i="2"/>
  <c r="E33" i="3"/>
  <c r="D37" i="2"/>
  <c r="D33" i="3"/>
  <c r="C37" i="2"/>
  <c r="C33" i="3"/>
  <c r="BZ36" i="2"/>
  <c r="BV32" i="3"/>
  <c r="BY36" i="2"/>
  <c r="BU32" i="3"/>
  <c r="BX36" i="2"/>
  <c r="BT32" i="3"/>
  <c r="BW36" i="2"/>
  <c r="BS32" i="3"/>
  <c r="BV36" i="2"/>
  <c r="BR32" i="3"/>
  <c r="BU36" i="2"/>
  <c r="BQ32" i="3"/>
  <c r="BT36" i="2"/>
  <c r="BP32" i="3"/>
  <c r="BS36" i="2"/>
  <c r="BO32" i="3"/>
  <c r="BR36" i="2"/>
  <c r="BN32" i="3"/>
  <c r="BQ36" i="2"/>
  <c r="BM32" i="3"/>
  <c r="BP36" i="2"/>
  <c r="BL32" i="3"/>
  <c r="BO36" i="2"/>
  <c r="BK32" i="3"/>
  <c r="BN36" i="2"/>
  <c r="BJ32" i="3"/>
  <c r="BM36" i="2"/>
  <c r="BI32" i="3"/>
  <c r="BL36" i="2"/>
  <c r="BH32" i="3"/>
  <c r="BK36" i="2"/>
  <c r="BG32" i="3"/>
  <c r="BJ36" i="2"/>
  <c r="BF32" i="3"/>
  <c r="BI36" i="2"/>
  <c r="BE32" i="3"/>
  <c r="BH36" i="2"/>
  <c r="BD32" i="3"/>
  <c r="BG36" i="2"/>
  <c r="BC32" i="3"/>
  <c r="BF36" i="2"/>
  <c r="BB32" i="3"/>
  <c r="BE36" i="2"/>
  <c r="BA32" i="3"/>
  <c r="BD36" i="2"/>
  <c r="AZ32" i="3"/>
  <c r="BC36" i="2"/>
  <c r="AY32" i="3"/>
  <c r="BB36" i="2"/>
  <c r="AX32" i="3"/>
  <c r="BA36" i="2"/>
  <c r="AW32" i="3"/>
  <c r="AZ36" i="2"/>
  <c r="AV32" i="3"/>
  <c r="AY36" i="2"/>
  <c r="AU32" i="3"/>
  <c r="AX36" i="2"/>
  <c r="AT32" i="3"/>
  <c r="AW36" i="2"/>
  <c r="AS32" i="3"/>
  <c r="AV36" i="2"/>
  <c r="AR32" i="3"/>
  <c r="AU36" i="2"/>
  <c r="AQ32" i="3"/>
  <c r="AT36" i="2"/>
  <c r="AP32" i="3"/>
  <c r="AS36" i="2"/>
  <c r="AO32" i="3"/>
  <c r="AR36" i="2"/>
  <c r="AN32" i="3"/>
  <c r="AQ36" i="2"/>
  <c r="AM32" i="3"/>
  <c r="AP36" i="2"/>
  <c r="AL32" i="3"/>
  <c r="AO36" i="2"/>
  <c r="AK32" i="3"/>
  <c r="AN36" i="2"/>
  <c r="AJ32" i="3"/>
  <c r="AM36" i="2"/>
  <c r="AI32" i="3"/>
  <c r="AL36" i="2"/>
  <c r="AH32" i="3"/>
  <c r="AK36" i="2"/>
  <c r="AG32" i="3"/>
  <c r="AJ36" i="2"/>
  <c r="AF32" i="3"/>
  <c r="AI36" i="2"/>
  <c r="AE32" i="3"/>
  <c r="AD36" i="2"/>
  <c r="AD32" i="3"/>
  <c r="AC36" i="2"/>
  <c r="AC32" i="3"/>
  <c r="AB36" i="2"/>
  <c r="AB32" i="3"/>
  <c r="AA36" i="2"/>
  <c r="AA32" i="3"/>
  <c r="Z36" i="2"/>
  <c r="Z32" i="3"/>
  <c r="Y36" i="2"/>
  <c r="Y32" i="3"/>
  <c r="X36" i="2"/>
  <c r="X32" i="3"/>
  <c r="W36" i="2"/>
  <c r="W32" i="3"/>
  <c r="V36" i="2"/>
  <c r="V32" i="3"/>
  <c r="U36" i="2"/>
  <c r="U32" i="3"/>
  <c r="T36" i="2"/>
  <c r="T32" i="3"/>
  <c r="S36" i="2"/>
  <c r="S32" i="3"/>
  <c r="R36" i="2"/>
  <c r="R32" i="3"/>
  <c r="Q36" i="2"/>
  <c r="Q32" i="3"/>
  <c r="P36" i="2"/>
  <c r="P32" i="3"/>
  <c r="O36" i="2"/>
  <c r="O32" i="3"/>
  <c r="N36" i="2"/>
  <c r="N32" i="3"/>
  <c r="M36" i="2"/>
  <c r="M32" i="3"/>
  <c r="L36" i="2"/>
  <c r="L32" i="3"/>
  <c r="K36" i="2"/>
  <c r="K32" i="3"/>
  <c r="J36" i="2"/>
  <c r="J32" i="3"/>
  <c r="I36" i="2"/>
  <c r="I32" i="3"/>
  <c r="H36" i="2"/>
  <c r="H32" i="3"/>
  <c r="G36" i="2"/>
  <c r="G32" i="3"/>
  <c r="F35" i="2"/>
  <c r="F31" i="3"/>
  <c r="E35" i="2"/>
  <c r="E31" i="3"/>
  <c r="D35" i="2"/>
  <c r="D31" i="3"/>
  <c r="C35" i="2"/>
  <c r="C31" i="3"/>
  <c r="F34" i="2"/>
  <c r="F30" i="3"/>
  <c r="E34" i="2"/>
  <c r="E30" i="3"/>
  <c r="D34" i="2"/>
  <c r="D30" i="3"/>
  <c r="C34" i="2"/>
  <c r="C30" i="3"/>
  <c r="E32" i="2"/>
  <c r="E28" i="3"/>
  <c r="D32" i="2"/>
  <c r="D28" i="3"/>
  <c r="D30" i="2"/>
  <c r="D26" i="3"/>
  <c r="BZ29" i="2"/>
  <c r="BY29" i="2"/>
  <c r="BX29" i="2"/>
  <c r="BW29" i="2"/>
  <c r="BV29" i="2"/>
  <c r="BU29" i="2"/>
  <c r="BT29" i="2"/>
  <c r="BS29" i="2"/>
  <c r="BR29" i="2"/>
  <c r="BQ29" i="2"/>
  <c r="BP29" i="2"/>
  <c r="BO29" i="2"/>
  <c r="BN29" i="2"/>
  <c r="BM29" i="2"/>
  <c r="BL29" i="2"/>
  <c r="BK29" i="2"/>
  <c r="BJ29" i="2"/>
  <c r="BI29" i="2"/>
  <c r="BH29" i="2"/>
  <c r="BG29" i="2"/>
  <c r="BF29" i="2"/>
  <c r="BE29" i="2"/>
  <c r="BD29" i="2"/>
  <c r="BC29" i="2"/>
  <c r="BB29" i="2"/>
  <c r="BA29" i="2"/>
  <c r="AZ29" i="2"/>
  <c r="AY29" i="2"/>
  <c r="AX29" i="2"/>
  <c r="AW29" i="2"/>
  <c r="AV29" i="2"/>
  <c r="AU29" i="2"/>
  <c r="AT29" i="2"/>
  <c r="AS29" i="2"/>
  <c r="AR29" i="2"/>
  <c r="AQ29" i="2"/>
  <c r="AP29" i="2"/>
  <c r="AO29" i="2"/>
  <c r="AN29" i="2"/>
  <c r="AM29" i="2"/>
  <c r="AL29" i="2"/>
  <c r="AK29" i="2"/>
  <c r="AJ29" i="2"/>
  <c r="AI29" i="2"/>
  <c r="AD29" i="2"/>
  <c r="AC29" i="2"/>
  <c r="AB29" i="2"/>
  <c r="AA29" i="2"/>
  <c r="Z29" i="2"/>
  <c r="Y29" i="2"/>
  <c r="X29" i="2"/>
  <c r="W29" i="2"/>
  <c r="V29" i="2"/>
  <c r="U29" i="2"/>
  <c r="T29" i="2"/>
  <c r="S29" i="2"/>
  <c r="O29" i="2"/>
  <c r="N29" i="2"/>
  <c r="M29" i="2"/>
  <c r="L29" i="2"/>
  <c r="K29" i="2"/>
  <c r="J29" i="2"/>
  <c r="I29" i="2"/>
  <c r="H29" i="2"/>
  <c r="G29" i="2"/>
  <c r="F28" i="2"/>
  <c r="E28" i="2"/>
  <c r="D28" i="2"/>
  <c r="C28" i="2"/>
  <c r="C29" i="2"/>
  <c r="BZ27" i="2"/>
  <c r="BY27" i="2"/>
  <c r="BX27" i="2"/>
  <c r="BW27" i="2"/>
  <c r="BV27" i="2"/>
  <c r="BU27" i="2"/>
  <c r="BT27" i="2"/>
  <c r="BS27" i="2"/>
  <c r="BR27" i="2"/>
  <c r="BQ27" i="2"/>
  <c r="BP27" i="2"/>
  <c r="BO27" i="2"/>
  <c r="BN27" i="2"/>
  <c r="BM27" i="2"/>
  <c r="BL27" i="2"/>
  <c r="BK27" i="2"/>
  <c r="BJ27" i="2"/>
  <c r="BI27" i="2"/>
  <c r="BH27" i="2"/>
  <c r="BG27" i="2"/>
  <c r="BF27" i="2"/>
  <c r="BE27" i="2"/>
  <c r="BD27" i="2"/>
  <c r="BC27" i="2"/>
  <c r="BB27" i="2"/>
  <c r="BA27" i="2"/>
  <c r="AZ27" i="2"/>
  <c r="AY27" i="2"/>
  <c r="AX27" i="2"/>
  <c r="AW27" i="2"/>
  <c r="AV27" i="2"/>
  <c r="AU27" i="2"/>
  <c r="AT27" i="2"/>
  <c r="AS27" i="2"/>
  <c r="AR27" i="2"/>
  <c r="AQ27" i="2"/>
  <c r="AP27" i="2"/>
  <c r="AO27" i="2"/>
  <c r="AN27" i="2"/>
  <c r="AM27" i="2"/>
  <c r="AL27" i="2"/>
  <c r="AK27" i="2"/>
  <c r="AJ27" i="2"/>
  <c r="AI27" i="2"/>
  <c r="AD27" i="2"/>
  <c r="AC27" i="2"/>
  <c r="AB27" i="2"/>
  <c r="AA27" i="2"/>
  <c r="Z27" i="2"/>
  <c r="Y27" i="2"/>
  <c r="X27" i="2"/>
  <c r="W27" i="2"/>
  <c r="V27" i="2"/>
  <c r="U27" i="2"/>
  <c r="T27" i="2"/>
  <c r="S27" i="2"/>
  <c r="O27" i="2"/>
  <c r="N27" i="2"/>
  <c r="M27" i="2"/>
  <c r="L27" i="2"/>
  <c r="K27" i="2"/>
  <c r="J27" i="2"/>
  <c r="I27" i="2"/>
  <c r="H27" i="2"/>
  <c r="G27" i="2"/>
  <c r="F26" i="2"/>
  <c r="F25" i="3"/>
  <c r="E26" i="2"/>
  <c r="E25" i="3"/>
  <c r="D26" i="2"/>
  <c r="D25" i="3"/>
  <c r="C26" i="2"/>
  <c r="C25" i="3"/>
  <c r="P25" i="2"/>
  <c r="P24" i="3"/>
  <c r="C25" i="2"/>
  <c r="C24" i="3"/>
  <c r="BZ22" i="2"/>
  <c r="BV21" i="3"/>
  <c r="BY22" i="2"/>
  <c r="BU21" i="3"/>
  <c r="BX22" i="2"/>
  <c r="BT21" i="3"/>
  <c r="BW22" i="2"/>
  <c r="BS21" i="3"/>
  <c r="BV22" i="2"/>
  <c r="BR21" i="3"/>
  <c r="BU22" i="2"/>
  <c r="BQ21" i="3"/>
  <c r="BT22" i="2"/>
  <c r="BP21" i="3"/>
  <c r="BS22" i="2"/>
  <c r="BO21" i="3"/>
  <c r="BR22" i="2"/>
  <c r="BN21" i="3"/>
  <c r="BQ22" i="2"/>
  <c r="BM21" i="3"/>
  <c r="BP22" i="2"/>
  <c r="BL21" i="3"/>
  <c r="BO22" i="2"/>
  <c r="BK21" i="3"/>
  <c r="BN22" i="2"/>
  <c r="BJ21" i="3"/>
  <c r="BM22" i="2"/>
  <c r="BI21" i="3"/>
  <c r="BL22" i="2"/>
  <c r="BH21" i="3"/>
  <c r="BK22" i="2"/>
  <c r="BG21" i="3"/>
  <c r="BJ22" i="2"/>
  <c r="BF21" i="3"/>
  <c r="BI22" i="2"/>
  <c r="BE21" i="3"/>
  <c r="BH22" i="2"/>
  <c r="BD21" i="3"/>
  <c r="BG22" i="2"/>
  <c r="BC21" i="3"/>
  <c r="BF22" i="2"/>
  <c r="BB21" i="3"/>
  <c r="BE22" i="2"/>
  <c r="BA21" i="3"/>
  <c r="BD22" i="2"/>
  <c r="AZ21" i="3"/>
  <c r="BC22" i="2"/>
  <c r="AY21" i="3"/>
  <c r="BB22" i="2"/>
  <c r="AX21" i="3"/>
  <c r="BA22" i="2"/>
  <c r="AW21" i="3"/>
  <c r="AZ22" i="2"/>
  <c r="AV21" i="3"/>
  <c r="AY22" i="2"/>
  <c r="AU21" i="3"/>
  <c r="AX22" i="2"/>
  <c r="AT21" i="3"/>
  <c r="AW22" i="2"/>
  <c r="AS21" i="3"/>
  <c r="AV22" i="2"/>
  <c r="AR21" i="3"/>
  <c r="AU22" i="2"/>
  <c r="AQ21" i="3"/>
  <c r="AT22" i="2"/>
  <c r="AP21" i="3"/>
  <c r="AS22" i="2"/>
  <c r="AO21" i="3"/>
  <c r="AR22" i="2"/>
  <c r="AN21" i="3"/>
  <c r="AQ22" i="2"/>
  <c r="AM21" i="3"/>
  <c r="AP22" i="2"/>
  <c r="AL21" i="3"/>
  <c r="AO22" i="2"/>
  <c r="AK21" i="3"/>
  <c r="AN22" i="2"/>
  <c r="AJ21" i="3"/>
  <c r="AM22" i="2"/>
  <c r="AI21" i="3"/>
  <c r="AL22" i="2"/>
  <c r="AH21" i="3"/>
  <c r="AK22" i="2"/>
  <c r="AG21" i="3"/>
  <c r="AJ22" i="2"/>
  <c r="AF21" i="3"/>
  <c r="AI22" i="2"/>
  <c r="AE21" i="3"/>
  <c r="AD22" i="2"/>
  <c r="AD21" i="3"/>
  <c r="AC22" i="2"/>
  <c r="AC21" i="3"/>
  <c r="AB22" i="2"/>
  <c r="AB21" i="3"/>
  <c r="AA22" i="2"/>
  <c r="AA21" i="3"/>
  <c r="Z22" i="2"/>
  <c r="Z21" i="3"/>
  <c r="Y22" i="2"/>
  <c r="Y21" i="3"/>
  <c r="X22" i="2"/>
  <c r="X21" i="3"/>
  <c r="W22" i="2"/>
  <c r="W21" i="3"/>
  <c r="V22" i="2"/>
  <c r="V21" i="3"/>
  <c r="U22" i="2"/>
  <c r="U21" i="3"/>
  <c r="T22" i="2"/>
  <c r="T21" i="3"/>
  <c r="S22" i="2"/>
  <c r="S21" i="3"/>
  <c r="R22" i="2"/>
  <c r="R21" i="3"/>
  <c r="Q22" i="2"/>
  <c r="Q21" i="3"/>
  <c r="P22" i="2"/>
  <c r="P21" i="3"/>
  <c r="O22" i="2"/>
  <c r="O21" i="3"/>
  <c r="N22" i="2"/>
  <c r="N21" i="3"/>
  <c r="M22" i="2"/>
  <c r="M21" i="3"/>
  <c r="L22" i="2"/>
  <c r="L21" i="3"/>
  <c r="K22" i="2"/>
  <c r="K21" i="3"/>
  <c r="J22" i="2"/>
  <c r="J21" i="3"/>
  <c r="I22" i="2"/>
  <c r="I21" i="3"/>
  <c r="H22" i="2"/>
  <c r="H21" i="3"/>
  <c r="G22" i="2"/>
  <c r="G21" i="3"/>
  <c r="F21" i="2"/>
  <c r="F20" i="3"/>
  <c r="E21" i="2"/>
  <c r="E20" i="3"/>
  <c r="D21" i="2"/>
  <c r="D20" i="3"/>
  <c r="C21" i="2"/>
  <c r="C20" i="3"/>
  <c r="BZ20" i="2"/>
  <c r="BV19" i="3"/>
  <c r="BY20" i="2"/>
  <c r="BU19" i="3"/>
  <c r="BX20" i="2"/>
  <c r="BT19" i="3"/>
  <c r="BW20" i="2"/>
  <c r="BS19" i="3"/>
  <c r="BV20" i="2"/>
  <c r="BR19" i="3"/>
  <c r="BU20" i="2"/>
  <c r="BQ19" i="3"/>
  <c r="BT20" i="2"/>
  <c r="BP19" i="3"/>
  <c r="BS20" i="2"/>
  <c r="BO19" i="3"/>
  <c r="BR20" i="2"/>
  <c r="BN19" i="3"/>
  <c r="BQ20" i="2"/>
  <c r="BM19" i="3"/>
  <c r="BP20" i="2"/>
  <c r="BL19" i="3"/>
  <c r="BO20" i="2"/>
  <c r="BK19" i="3"/>
  <c r="BN20" i="2"/>
  <c r="BJ19" i="3"/>
  <c r="BM20" i="2"/>
  <c r="BI19" i="3"/>
  <c r="BL20" i="2"/>
  <c r="BH19" i="3"/>
  <c r="BK20" i="2"/>
  <c r="BG19" i="3"/>
  <c r="BJ20" i="2"/>
  <c r="BF19" i="3"/>
  <c r="BI20" i="2"/>
  <c r="BE19" i="3"/>
  <c r="BH20" i="2"/>
  <c r="BD19" i="3"/>
  <c r="BG20" i="2"/>
  <c r="BC19" i="3"/>
  <c r="BF20" i="2"/>
  <c r="BB19" i="3"/>
  <c r="BE20" i="2"/>
  <c r="BA19" i="3"/>
  <c r="BD20" i="2"/>
  <c r="AZ19" i="3"/>
  <c r="BC20" i="2"/>
  <c r="AY19" i="3"/>
  <c r="BB20" i="2"/>
  <c r="AX19" i="3"/>
  <c r="BA20" i="2"/>
  <c r="AW19" i="3"/>
  <c r="AZ20" i="2"/>
  <c r="AV19" i="3"/>
  <c r="AY20" i="2"/>
  <c r="AU19" i="3"/>
  <c r="AX20" i="2"/>
  <c r="AT19" i="3"/>
  <c r="AW20" i="2"/>
  <c r="AS19" i="3"/>
  <c r="AV20" i="2"/>
  <c r="AR19" i="3"/>
  <c r="AU20" i="2"/>
  <c r="AQ19" i="3"/>
  <c r="AT20" i="2"/>
  <c r="AP19" i="3"/>
  <c r="AS20" i="2"/>
  <c r="AO19" i="3"/>
  <c r="AR20" i="2"/>
  <c r="AN19" i="3"/>
  <c r="AQ20" i="2"/>
  <c r="AM19" i="3"/>
  <c r="AP20" i="2"/>
  <c r="AL19" i="3"/>
  <c r="AO20" i="2"/>
  <c r="AK19" i="3"/>
  <c r="AN20" i="2"/>
  <c r="AJ19" i="3"/>
  <c r="AM20" i="2"/>
  <c r="AI19" i="3"/>
  <c r="AL20" i="2"/>
  <c r="AH19" i="3"/>
  <c r="AK20" i="2"/>
  <c r="AG19" i="3"/>
  <c r="AJ20" i="2"/>
  <c r="AF19" i="3"/>
  <c r="AI20" i="2"/>
  <c r="AE19" i="3"/>
  <c r="AD20" i="2"/>
  <c r="AD19" i="3"/>
  <c r="AC20" i="2"/>
  <c r="AC19" i="3"/>
  <c r="AB20" i="2"/>
  <c r="AB19" i="3"/>
  <c r="AA20" i="2"/>
  <c r="AA19" i="3"/>
  <c r="Z20" i="2"/>
  <c r="Z19" i="3"/>
  <c r="Y20" i="2"/>
  <c r="Y19" i="3"/>
  <c r="X20" i="2"/>
  <c r="X19" i="3"/>
  <c r="W20" i="2"/>
  <c r="W19" i="3"/>
  <c r="V20" i="2"/>
  <c r="V19" i="3"/>
  <c r="U20" i="2"/>
  <c r="U19" i="3"/>
  <c r="T20" i="2"/>
  <c r="T19" i="3"/>
  <c r="S20" i="2"/>
  <c r="S19" i="3"/>
  <c r="R20" i="2"/>
  <c r="R19" i="3"/>
  <c r="Q20" i="2"/>
  <c r="Q19" i="3"/>
  <c r="P20" i="2"/>
  <c r="P19" i="3"/>
  <c r="O20" i="2"/>
  <c r="O19" i="3"/>
  <c r="N20" i="2"/>
  <c r="N19" i="3"/>
  <c r="M20" i="2"/>
  <c r="M19" i="3"/>
  <c r="L20" i="2"/>
  <c r="L19" i="3"/>
  <c r="K20" i="2"/>
  <c r="K19" i="3"/>
  <c r="J20" i="2"/>
  <c r="J19" i="3"/>
  <c r="I20" i="2"/>
  <c r="I19" i="3"/>
  <c r="H20" i="2"/>
  <c r="H19" i="3"/>
  <c r="G20" i="2"/>
  <c r="G19" i="3"/>
  <c r="F19" i="2"/>
  <c r="F18" i="3"/>
  <c r="E19" i="2"/>
  <c r="E18" i="3"/>
  <c r="D19" i="2"/>
  <c r="D18" i="3"/>
  <c r="C19" i="2"/>
  <c r="C18" i="3"/>
  <c r="BZ18" i="2"/>
  <c r="BV17" i="3"/>
  <c r="BY18" i="2"/>
  <c r="BU17" i="3"/>
  <c r="BX18" i="2"/>
  <c r="BT17" i="3"/>
  <c r="BW18" i="2"/>
  <c r="BS17" i="3"/>
  <c r="BV18" i="2"/>
  <c r="BR17" i="3"/>
  <c r="BU18" i="2"/>
  <c r="BQ17" i="3"/>
  <c r="BT18" i="2"/>
  <c r="BP17" i="3"/>
  <c r="BS18" i="2"/>
  <c r="BO17" i="3"/>
  <c r="BR18" i="2"/>
  <c r="BN17" i="3"/>
  <c r="BQ18" i="2"/>
  <c r="BM17" i="3"/>
  <c r="BP18" i="2"/>
  <c r="BL17" i="3"/>
  <c r="BO18" i="2"/>
  <c r="BK17" i="3"/>
  <c r="BN18" i="2"/>
  <c r="BJ17" i="3"/>
  <c r="BM18" i="2"/>
  <c r="BI17" i="3"/>
  <c r="BL18" i="2"/>
  <c r="BH17" i="3"/>
  <c r="BK18" i="2"/>
  <c r="BG17" i="3"/>
  <c r="BJ18" i="2"/>
  <c r="BF17" i="3"/>
  <c r="BI18" i="2"/>
  <c r="BE17" i="3"/>
  <c r="BH18" i="2"/>
  <c r="BD17" i="3"/>
  <c r="BG18" i="2"/>
  <c r="BC17" i="3"/>
  <c r="BF18" i="2"/>
  <c r="BB17" i="3"/>
  <c r="BE18" i="2"/>
  <c r="BA17" i="3"/>
  <c r="BD18" i="2"/>
  <c r="AZ17" i="3"/>
  <c r="BC18" i="2"/>
  <c r="AY17" i="3"/>
  <c r="BB18" i="2"/>
  <c r="AX17" i="3"/>
  <c r="BA18" i="2"/>
  <c r="AW17" i="3"/>
  <c r="AZ18" i="2"/>
  <c r="AV17" i="3"/>
  <c r="AY18" i="2"/>
  <c r="AU17" i="3"/>
  <c r="AX18" i="2"/>
  <c r="AT17" i="3"/>
  <c r="AW18" i="2"/>
  <c r="AS17" i="3"/>
  <c r="AV18" i="2"/>
  <c r="AR17" i="3"/>
  <c r="AU18" i="2"/>
  <c r="AQ17" i="3"/>
  <c r="AT18" i="2"/>
  <c r="AP17" i="3"/>
  <c r="AS18" i="2"/>
  <c r="AO17" i="3"/>
  <c r="AR18" i="2"/>
  <c r="AN17" i="3"/>
  <c r="AQ18" i="2"/>
  <c r="AM17" i="3"/>
  <c r="AP18" i="2"/>
  <c r="AL17" i="3"/>
  <c r="AO18" i="2"/>
  <c r="AK17" i="3"/>
  <c r="AN18" i="2"/>
  <c r="AJ17" i="3"/>
  <c r="AM18" i="2"/>
  <c r="AI17" i="3"/>
  <c r="AL18" i="2"/>
  <c r="AH17" i="3"/>
  <c r="AK18" i="2"/>
  <c r="AG17" i="3"/>
  <c r="AJ18" i="2"/>
  <c r="AF17" i="3"/>
  <c r="AI18" i="2"/>
  <c r="AE17" i="3"/>
  <c r="AD18" i="2"/>
  <c r="AD17" i="3"/>
  <c r="AC18" i="2"/>
  <c r="AC17" i="3"/>
  <c r="AB18" i="2"/>
  <c r="AB17" i="3"/>
  <c r="AA18" i="2"/>
  <c r="AA17" i="3"/>
  <c r="Z18" i="2"/>
  <c r="Z17" i="3"/>
  <c r="Y18" i="2"/>
  <c r="Y17" i="3"/>
  <c r="X18" i="2"/>
  <c r="X17" i="3"/>
  <c r="W18" i="2"/>
  <c r="W17" i="3"/>
  <c r="V18" i="2"/>
  <c r="V17" i="3"/>
  <c r="U18" i="2"/>
  <c r="U17" i="3"/>
  <c r="T18" i="2"/>
  <c r="T17" i="3"/>
  <c r="S18" i="2"/>
  <c r="S17" i="3"/>
  <c r="R18" i="2"/>
  <c r="R17" i="3"/>
  <c r="Q18" i="2"/>
  <c r="Q17" i="3"/>
  <c r="P18" i="2"/>
  <c r="P17" i="3"/>
  <c r="O18" i="2"/>
  <c r="O17" i="3"/>
  <c r="N18" i="2"/>
  <c r="N17" i="3"/>
  <c r="M18" i="2"/>
  <c r="M17" i="3"/>
  <c r="L18" i="2"/>
  <c r="L17" i="3"/>
  <c r="K18" i="2"/>
  <c r="K17" i="3"/>
  <c r="J18" i="2"/>
  <c r="J17" i="3"/>
  <c r="I18" i="2"/>
  <c r="I17" i="3"/>
  <c r="H18" i="2"/>
  <c r="H17" i="3"/>
  <c r="G18" i="2"/>
  <c r="G17" i="3"/>
  <c r="F17" i="2"/>
  <c r="F16" i="3"/>
  <c r="E17" i="2"/>
  <c r="E16" i="3"/>
  <c r="D17" i="2"/>
  <c r="D16" i="3"/>
  <c r="C17" i="2"/>
  <c r="C16" i="3"/>
  <c r="F16" i="2"/>
  <c r="E16" i="2"/>
  <c r="D16" i="2"/>
  <c r="C16" i="2"/>
  <c r="F15" i="2"/>
  <c r="F15" i="3"/>
  <c r="E15" i="2"/>
  <c r="E15" i="3"/>
  <c r="D15" i="2"/>
  <c r="D15" i="3"/>
  <c r="C15" i="2"/>
  <c r="C15" i="3"/>
  <c r="F14" i="2"/>
  <c r="F14" i="3"/>
  <c r="E14" i="2"/>
  <c r="E14" i="3"/>
  <c r="D14" i="2"/>
  <c r="D14" i="3"/>
  <c r="C14" i="2"/>
  <c r="C14" i="3"/>
  <c r="F13" i="2"/>
  <c r="F13" i="3"/>
  <c r="E13" i="2"/>
  <c r="E13" i="3"/>
  <c r="D13" i="2"/>
  <c r="D13" i="3"/>
  <c r="C13" i="2"/>
  <c r="C13" i="3"/>
  <c r="F12" i="2"/>
  <c r="F12" i="3"/>
  <c r="E12" i="2"/>
  <c r="E12" i="3"/>
  <c r="D12" i="2"/>
  <c r="D12" i="3"/>
  <c r="C12" i="2"/>
  <c r="C12" i="3"/>
  <c r="F11" i="2"/>
  <c r="F11" i="3"/>
  <c r="E11" i="2"/>
  <c r="E11" i="3"/>
  <c r="D11" i="2"/>
  <c r="D11" i="3"/>
  <c r="C11" i="2"/>
  <c r="C11" i="3"/>
  <c r="F10" i="2"/>
  <c r="F10" i="3"/>
  <c r="E10" i="2"/>
  <c r="E10" i="3"/>
  <c r="D10" i="2"/>
  <c r="D10" i="3"/>
  <c r="C10" i="2"/>
  <c r="C10" i="3"/>
  <c r="BZ9" i="2"/>
  <c r="BV9" i="3"/>
  <c r="BY9" i="2"/>
  <c r="BU9" i="3"/>
  <c r="BX9" i="2"/>
  <c r="BT9" i="3"/>
  <c r="BW9" i="2"/>
  <c r="BS9" i="3"/>
  <c r="BV9" i="2"/>
  <c r="BR9" i="3"/>
  <c r="BU9" i="2"/>
  <c r="BQ9" i="3"/>
  <c r="BT9" i="2"/>
  <c r="BP9" i="3"/>
  <c r="BS9" i="2"/>
  <c r="BO9" i="3"/>
  <c r="BR9" i="2"/>
  <c r="BN9" i="3"/>
  <c r="BQ9" i="2"/>
  <c r="BM9" i="3"/>
  <c r="BP9" i="2"/>
  <c r="BL9" i="3"/>
  <c r="BO9" i="2"/>
  <c r="BK9" i="3"/>
  <c r="BN9" i="2"/>
  <c r="BJ9" i="3"/>
  <c r="BM9" i="2"/>
  <c r="BI9" i="3"/>
  <c r="BL9" i="2"/>
  <c r="BH9" i="3"/>
  <c r="BK9" i="2"/>
  <c r="BG9" i="3"/>
  <c r="BJ9" i="2"/>
  <c r="BF9" i="3"/>
  <c r="BI9" i="2"/>
  <c r="BE9" i="3"/>
  <c r="BH9" i="2"/>
  <c r="BD9" i="3"/>
  <c r="BG9" i="2"/>
  <c r="BC9" i="3"/>
  <c r="BF9" i="2"/>
  <c r="BB9" i="3"/>
  <c r="BE9" i="2"/>
  <c r="BA9" i="3"/>
  <c r="BD9" i="2"/>
  <c r="AZ9" i="3"/>
  <c r="BC9" i="2"/>
  <c r="AY9" i="3"/>
  <c r="BB9" i="2"/>
  <c r="AX9" i="3"/>
  <c r="BA9" i="2"/>
  <c r="AW9" i="3"/>
  <c r="AZ9" i="2"/>
  <c r="AV9" i="3"/>
  <c r="AY9" i="2"/>
  <c r="AU9" i="3"/>
  <c r="AX9" i="2"/>
  <c r="AT9" i="3"/>
  <c r="AW9" i="2"/>
  <c r="AS9" i="3"/>
  <c r="AV9" i="2"/>
  <c r="AR9" i="3"/>
  <c r="AU9" i="2"/>
  <c r="AQ9" i="3"/>
  <c r="AT9" i="2"/>
  <c r="AP9" i="3"/>
  <c r="AS9" i="2"/>
  <c r="AO9" i="3"/>
  <c r="AR9" i="2"/>
  <c r="AN9" i="3"/>
  <c r="AQ9" i="2"/>
  <c r="AM9" i="3"/>
  <c r="AP9" i="2"/>
  <c r="AL9" i="3"/>
  <c r="AO9" i="2"/>
  <c r="AK9" i="3"/>
  <c r="AN9" i="2"/>
  <c r="AJ9" i="3"/>
  <c r="AM9" i="2"/>
  <c r="AI9" i="3"/>
  <c r="AL9" i="2"/>
  <c r="AH9" i="3"/>
  <c r="AK9" i="2"/>
  <c r="AG9" i="3"/>
  <c r="AJ9" i="2"/>
  <c r="AF9" i="3"/>
  <c r="AI9" i="2"/>
  <c r="AE9" i="3"/>
  <c r="AD9" i="2"/>
  <c r="AD9" i="3"/>
  <c r="AC9" i="2"/>
  <c r="AC9" i="3"/>
  <c r="AB9" i="2"/>
  <c r="AB9" i="3"/>
  <c r="AA9" i="2"/>
  <c r="AA9" i="3"/>
  <c r="Z9" i="2"/>
  <c r="Z9" i="3"/>
  <c r="Y9" i="2"/>
  <c r="Y9" i="3"/>
  <c r="X9" i="2"/>
  <c r="X9" i="3"/>
  <c r="W9" i="2"/>
  <c r="W9" i="3"/>
  <c r="V9" i="2"/>
  <c r="V9" i="3"/>
  <c r="U9" i="2"/>
  <c r="U9" i="3"/>
  <c r="T9" i="2"/>
  <c r="T9" i="3"/>
  <c r="S9" i="2"/>
  <c r="S9" i="3"/>
  <c r="R9" i="2"/>
  <c r="R9" i="3"/>
  <c r="Q9" i="2"/>
  <c r="Q9" i="3"/>
  <c r="P9" i="2"/>
  <c r="P9" i="3"/>
  <c r="O9" i="2"/>
  <c r="O9" i="3"/>
  <c r="N9" i="2"/>
  <c r="N9" i="3"/>
  <c r="M9" i="2"/>
  <c r="M9" i="3"/>
  <c r="L9" i="2"/>
  <c r="L9" i="3"/>
  <c r="K9" i="2"/>
  <c r="K9" i="3"/>
  <c r="J9" i="2"/>
  <c r="J9" i="3"/>
  <c r="I9" i="2"/>
  <c r="I9" i="3"/>
  <c r="H9" i="2"/>
  <c r="H9" i="3"/>
  <c r="G9" i="2"/>
  <c r="G9" i="3"/>
  <c r="F8" i="2"/>
  <c r="F8" i="3"/>
  <c r="E8" i="2"/>
  <c r="E8" i="3"/>
  <c r="D8" i="2"/>
  <c r="D8" i="3"/>
  <c r="C8" i="2"/>
  <c r="C8" i="3"/>
  <c r="F7" i="2"/>
  <c r="F7" i="3"/>
  <c r="E7" i="2"/>
  <c r="E7" i="3"/>
  <c r="D7" i="2"/>
  <c r="D7" i="3"/>
  <c r="C7" i="2"/>
  <c r="C7" i="3"/>
  <c r="BZ6" i="2"/>
  <c r="BV6" i="3"/>
  <c r="BY6" i="2"/>
  <c r="BU6" i="3"/>
  <c r="BX6" i="2"/>
  <c r="BT6" i="3"/>
  <c r="BW6" i="2"/>
  <c r="BS6" i="3"/>
  <c r="BV6" i="2"/>
  <c r="BR6" i="3"/>
  <c r="BU6" i="2"/>
  <c r="BQ6" i="3"/>
  <c r="BT6" i="2"/>
  <c r="BP6" i="3"/>
  <c r="BS6" i="2"/>
  <c r="BO6" i="3"/>
  <c r="BR6" i="2"/>
  <c r="BN6" i="3"/>
  <c r="BQ6" i="2"/>
  <c r="BM6" i="3"/>
  <c r="BP6" i="2"/>
  <c r="BL6" i="3"/>
  <c r="BO6" i="2"/>
  <c r="BK6" i="3"/>
  <c r="BN6" i="2"/>
  <c r="BJ6" i="3"/>
  <c r="BM6" i="2"/>
  <c r="BI6" i="3"/>
  <c r="BL6" i="2"/>
  <c r="BH6" i="3"/>
  <c r="BK6" i="2"/>
  <c r="BG6" i="3"/>
  <c r="BJ6" i="2"/>
  <c r="BF6" i="3"/>
  <c r="BI6" i="2"/>
  <c r="BE6" i="3"/>
  <c r="BH6" i="2"/>
  <c r="BD6" i="3"/>
  <c r="BG6" i="2"/>
  <c r="BC6" i="3"/>
  <c r="BF6" i="2"/>
  <c r="BB6" i="3"/>
  <c r="BE6" i="2"/>
  <c r="BA6" i="3"/>
  <c r="BD6" i="2"/>
  <c r="AZ6" i="3"/>
  <c r="BC6" i="2"/>
  <c r="AY6" i="3"/>
  <c r="BB6" i="2"/>
  <c r="AX6" i="3"/>
  <c r="BA6" i="2"/>
  <c r="AW6" i="3"/>
  <c r="AZ6" i="2"/>
  <c r="AV6" i="3"/>
  <c r="AY6" i="2"/>
  <c r="AU6" i="3"/>
  <c r="AX6" i="2"/>
  <c r="AT6" i="3"/>
  <c r="AW6" i="2"/>
  <c r="AS6" i="3"/>
  <c r="AV6" i="2"/>
  <c r="AR6" i="3"/>
  <c r="AU6" i="2"/>
  <c r="AQ6" i="3"/>
  <c r="AT6" i="2"/>
  <c r="AP6" i="3"/>
  <c r="AS6" i="2"/>
  <c r="AO6" i="3"/>
  <c r="AR6" i="2"/>
  <c r="AN6" i="3"/>
  <c r="AQ6" i="2"/>
  <c r="AM6" i="3"/>
  <c r="AP6" i="2"/>
  <c r="AL6" i="3"/>
  <c r="AO6" i="2"/>
  <c r="AK6" i="3"/>
  <c r="AN6" i="2"/>
  <c r="AJ6" i="3"/>
  <c r="AM6" i="2"/>
  <c r="AI6" i="3"/>
  <c r="AL6" i="2"/>
  <c r="AH6" i="3"/>
  <c r="AK6" i="2"/>
  <c r="AG6" i="3"/>
  <c r="AJ6" i="2"/>
  <c r="AF6" i="3"/>
  <c r="AI6" i="2"/>
  <c r="AE6" i="3"/>
  <c r="AD6" i="2"/>
  <c r="AD6" i="3"/>
  <c r="AC6" i="2"/>
  <c r="AC6" i="3"/>
  <c r="AB6" i="2"/>
  <c r="AB6" i="3"/>
  <c r="AA6" i="2"/>
  <c r="AA6" i="3"/>
  <c r="Z6" i="2"/>
  <c r="Z6" i="3"/>
  <c r="Y6" i="2"/>
  <c r="Y6" i="3"/>
  <c r="X6" i="2"/>
  <c r="X6" i="3"/>
  <c r="W6" i="2"/>
  <c r="W6" i="3"/>
  <c r="V6" i="2"/>
  <c r="V6" i="3"/>
  <c r="U6" i="2"/>
  <c r="U6" i="3"/>
  <c r="T6" i="2"/>
  <c r="T6" i="3"/>
  <c r="S6" i="2"/>
  <c r="S6" i="3"/>
  <c r="R6" i="2"/>
  <c r="R6" i="3"/>
  <c r="Q6" i="2"/>
  <c r="Q6" i="3"/>
  <c r="P6" i="2"/>
  <c r="P6" i="3"/>
  <c r="O6" i="2"/>
  <c r="O6" i="3"/>
  <c r="N6" i="2"/>
  <c r="N6" i="3"/>
  <c r="M6" i="2"/>
  <c r="M6" i="3"/>
  <c r="L6" i="2"/>
  <c r="L6" i="3"/>
  <c r="K6" i="2"/>
  <c r="K6" i="3"/>
  <c r="J6" i="2"/>
  <c r="J6" i="3"/>
  <c r="I6" i="2"/>
  <c r="I6" i="3"/>
  <c r="H6" i="2"/>
  <c r="H6" i="3"/>
  <c r="G6" i="2"/>
  <c r="G6" i="3"/>
  <c r="F5" i="2"/>
  <c r="F5" i="3"/>
  <c r="E5" i="2"/>
  <c r="E5" i="3"/>
  <c r="D5" i="2"/>
  <c r="D5" i="3"/>
  <c r="C5" i="2"/>
  <c r="C5" i="3"/>
  <c r="F4" i="2"/>
  <c r="F4" i="3"/>
  <c r="E4" i="2"/>
  <c r="E4" i="3"/>
  <c r="D4" i="2"/>
  <c r="D4" i="3"/>
  <c r="C4" i="2"/>
  <c r="C4" i="3"/>
  <c r="R25" i="5"/>
  <c r="E25" i="5"/>
  <c r="E27" i="5"/>
  <c r="Q29" i="5"/>
  <c r="Q27" i="5"/>
  <c r="E29" i="5"/>
  <c r="D6" i="2"/>
  <c r="D6" i="3"/>
  <c r="D18" i="2"/>
  <c r="D17" i="3"/>
  <c r="D20" i="2"/>
  <c r="D19" i="3"/>
  <c r="C36" i="2"/>
  <c r="C32" i="3"/>
  <c r="E42" i="3"/>
  <c r="D54" i="2"/>
  <c r="C55" i="2"/>
  <c r="C51" i="3"/>
  <c r="D62" i="5"/>
  <c r="D63" i="5"/>
  <c r="S37" i="7"/>
  <c r="P35" i="11"/>
  <c r="S35" i="7"/>
  <c r="P33" i="11"/>
  <c r="P31" i="11"/>
  <c r="V49" i="7"/>
  <c r="D9" i="2"/>
  <c r="D9" i="3"/>
  <c r="D22" i="2"/>
  <c r="D21" i="3"/>
  <c r="D25" i="2"/>
  <c r="D24" i="3"/>
  <c r="Q25" i="2"/>
  <c r="C38" i="2"/>
  <c r="C34" i="3"/>
  <c r="E46" i="2"/>
  <c r="C58" i="2"/>
  <c r="C54" i="3"/>
  <c r="P27" i="5"/>
  <c r="P29" i="5"/>
  <c r="E6" i="2"/>
  <c r="E6" i="3"/>
  <c r="E9" i="2"/>
  <c r="E9" i="3"/>
  <c r="E18" i="2"/>
  <c r="E17" i="3"/>
  <c r="E20" i="2"/>
  <c r="E19" i="3"/>
  <c r="E22" i="2"/>
  <c r="E21" i="3"/>
  <c r="D36" i="2"/>
  <c r="D32" i="3"/>
  <c r="D38" i="2"/>
  <c r="D34" i="3"/>
  <c r="R39" i="2"/>
  <c r="F42" i="3"/>
  <c r="F46" i="2"/>
  <c r="H55" i="2"/>
  <c r="H51" i="3"/>
  <c r="D58" i="2"/>
  <c r="D54" i="3"/>
  <c r="D25" i="5"/>
  <c r="D29" i="5"/>
  <c r="U37" i="7"/>
  <c r="Q35" i="11"/>
  <c r="U35" i="7"/>
  <c r="Q33" i="11"/>
  <c r="Q31" i="11"/>
  <c r="F49" i="7"/>
  <c r="E43" i="11"/>
  <c r="C27" i="2"/>
  <c r="E36" i="2"/>
  <c r="E32" i="3"/>
  <c r="E38" i="2"/>
  <c r="E34" i="3"/>
  <c r="C42" i="3"/>
  <c r="C46" i="2"/>
  <c r="V37" i="7"/>
  <c r="R35" i="11"/>
  <c r="V35" i="7"/>
  <c r="R33" i="11"/>
  <c r="R31" i="11"/>
  <c r="F6" i="2"/>
  <c r="F6" i="3"/>
  <c r="F9" i="2"/>
  <c r="F9" i="3"/>
  <c r="F18" i="2"/>
  <c r="F17" i="3"/>
  <c r="F20" i="2"/>
  <c r="F19" i="3"/>
  <c r="F22" i="2"/>
  <c r="F21" i="3"/>
  <c r="E58" i="2"/>
  <c r="E54" i="3"/>
  <c r="C6" i="2"/>
  <c r="C6" i="3"/>
  <c r="C9" i="2"/>
  <c r="C9" i="3"/>
  <c r="C18" i="2"/>
  <c r="C17" i="3"/>
  <c r="C20" i="2"/>
  <c r="C19" i="3"/>
  <c r="C22" i="2"/>
  <c r="C21" i="3"/>
  <c r="D27" i="2"/>
  <c r="P27" i="2"/>
  <c r="P29" i="2"/>
  <c r="E30" i="2"/>
  <c r="F32" i="2"/>
  <c r="F28" i="3"/>
  <c r="F36" i="2"/>
  <c r="F32" i="3"/>
  <c r="F38" i="2"/>
  <c r="F34" i="3"/>
  <c r="D42" i="3"/>
  <c r="D46" i="2"/>
  <c r="D53" i="2"/>
  <c r="D49" i="3"/>
  <c r="F55" i="2"/>
  <c r="F51" i="3"/>
  <c r="F58" i="2"/>
  <c r="F54" i="3"/>
  <c r="D67" i="7"/>
  <c r="D55" i="11"/>
  <c r="H55" i="11"/>
  <c r="D68" i="7"/>
  <c r="H56" i="11"/>
  <c r="F35" i="7"/>
  <c r="E33" i="11"/>
  <c r="F37" i="7"/>
  <c r="E35" i="11"/>
  <c r="F32" i="11"/>
  <c r="G35" i="7"/>
  <c r="F33" i="11"/>
  <c r="F34" i="11"/>
  <c r="G37" i="7"/>
  <c r="F35" i="11"/>
  <c r="E32" i="11"/>
  <c r="C32" i="11"/>
  <c r="C35" i="7"/>
  <c r="C33" i="11"/>
  <c r="C34" i="11"/>
  <c r="C37" i="7"/>
  <c r="C35" i="11"/>
  <c r="D72" i="7"/>
  <c r="D60" i="11"/>
  <c r="D11" i="7"/>
  <c r="D11" i="11"/>
  <c r="D32" i="11"/>
  <c r="D35" i="7"/>
  <c r="D33" i="11"/>
  <c r="D34" i="11"/>
  <c r="D37" i="7"/>
  <c r="D35" i="11"/>
  <c r="G72" i="7"/>
  <c r="F60" i="11"/>
  <c r="F29" i="11"/>
  <c r="F7" i="7"/>
  <c r="E7" i="11"/>
  <c r="D46" i="7"/>
  <c r="D40" i="11"/>
  <c r="G26" i="7"/>
  <c r="F26" i="11"/>
  <c r="G11" i="7"/>
  <c r="F11" i="11"/>
  <c r="C28" i="7"/>
  <c r="C28" i="11"/>
  <c r="C30" i="7"/>
  <c r="C30" i="11"/>
  <c r="G46" i="7"/>
  <c r="F40" i="11"/>
  <c r="F72" i="7"/>
  <c r="E60" i="11"/>
  <c r="E5" i="11"/>
  <c r="D8" i="11"/>
  <c r="F25" i="11"/>
  <c r="F46" i="7"/>
  <c r="E40" i="11"/>
  <c r="D39" i="11"/>
  <c r="C26" i="7"/>
  <c r="C26" i="11"/>
  <c r="F4" i="11"/>
  <c r="D26" i="7"/>
  <c r="D26" i="11"/>
  <c r="D28" i="7"/>
  <c r="D28" i="11"/>
  <c r="D30" i="7"/>
  <c r="D30" i="11"/>
  <c r="C44" i="7"/>
  <c r="C38" i="11"/>
  <c r="F77" i="7"/>
  <c r="E63" i="11"/>
  <c r="F5" i="11"/>
  <c r="E8" i="11"/>
  <c r="D9" i="11"/>
  <c r="C29" i="11"/>
  <c r="G7" i="7"/>
  <c r="F7" i="11"/>
  <c r="F26" i="7"/>
  <c r="E26" i="11"/>
  <c r="F30" i="7"/>
  <c r="E30" i="11"/>
  <c r="D44" i="7"/>
  <c r="D38" i="11"/>
  <c r="F69" i="7"/>
  <c r="E57" i="11"/>
  <c r="F8" i="11"/>
  <c r="E9" i="11"/>
  <c r="D29" i="11"/>
  <c r="F39" i="11"/>
  <c r="E34" i="11"/>
  <c r="C11" i="7"/>
  <c r="C11" i="11"/>
  <c r="F28" i="7"/>
  <c r="E28" i="11"/>
  <c r="C7" i="7"/>
  <c r="C7" i="11"/>
  <c r="D7" i="7"/>
  <c r="D7" i="11"/>
  <c r="F11" i="7"/>
  <c r="E11" i="11"/>
  <c r="G28" i="7"/>
  <c r="F28" i="11"/>
  <c r="G30" i="7"/>
  <c r="F30" i="11"/>
  <c r="F44" i="7"/>
  <c r="E38" i="11"/>
  <c r="E4" i="11"/>
  <c r="D5" i="11"/>
  <c r="F9" i="11"/>
  <c r="C27" i="11"/>
  <c r="E29" i="11"/>
  <c r="C37" i="11"/>
  <c r="G44" i="7"/>
  <c r="F38" i="11"/>
  <c r="G69" i="7"/>
  <c r="F57" i="11"/>
  <c r="C72" i="7"/>
  <c r="C60" i="11"/>
  <c r="F10" i="11"/>
  <c r="C46" i="7"/>
  <c r="C40" i="11"/>
  <c r="D37" i="11"/>
  <c r="E56" i="11"/>
  <c r="C69" i="7"/>
  <c r="C57" i="11"/>
  <c r="D10" i="11"/>
  <c r="E10" i="11"/>
  <c r="G56" i="7"/>
  <c r="F50" i="11"/>
  <c r="D56" i="7"/>
  <c r="D50" i="11"/>
  <c r="F56" i="7"/>
  <c r="E50" i="11"/>
  <c r="F49" i="11"/>
  <c r="C56" i="7"/>
  <c r="C50" i="11"/>
  <c r="E49" i="11"/>
  <c r="E61" i="11"/>
  <c r="F61" i="11"/>
  <c r="C63" i="11"/>
  <c r="D77" i="7"/>
  <c r="D63" i="11"/>
  <c r="E26" i="3"/>
  <c r="F30" i="2"/>
  <c r="F26" i="3"/>
  <c r="R35" i="3"/>
  <c r="F39" i="2"/>
  <c r="F35" i="3"/>
  <c r="D50" i="3"/>
  <c r="D55" i="2"/>
  <c r="D51" i="3"/>
  <c r="F25" i="5"/>
  <c r="R29" i="5"/>
  <c r="R27" i="5"/>
  <c r="D27" i="5"/>
  <c r="D69" i="7"/>
  <c r="D57" i="11"/>
  <c r="D56" i="11"/>
  <c r="D29" i="2"/>
  <c r="Q24" i="3"/>
  <c r="R25" i="2"/>
  <c r="E25" i="2"/>
  <c r="Q29" i="2"/>
  <c r="Q27" i="2"/>
  <c r="R43" i="11"/>
  <c r="G49" i="7"/>
  <c r="F43" i="11"/>
  <c r="F29" i="5"/>
  <c r="F27" i="5"/>
  <c r="R24" i="3"/>
  <c r="F25" i="2"/>
  <c r="R29" i="2"/>
  <c r="R27" i="2"/>
  <c r="E24" i="3"/>
  <c r="E29" i="2"/>
  <c r="E27" i="2"/>
  <c r="F24" i="3"/>
  <c r="F27" i="2"/>
  <c r="F29" i="2"/>
  <c r="I37" i="16" l="1"/>
  <c r="I35" i="16"/>
  <c r="I35" i="13"/>
</calcChain>
</file>

<file path=xl/comments1.xml><?xml version="1.0" encoding="utf-8"?>
<comments xmlns="http://schemas.openxmlformats.org/spreadsheetml/2006/main">
  <authors>
    <author>Елена В. Васильева</author>
  </authors>
  <commentList>
    <comment ref="J24" authorId="0">
      <text>
        <r>
          <rPr>
            <b/>
            <sz val="9"/>
            <color indexed="81"/>
            <rFont val="Tahoma"/>
            <family val="2"/>
            <charset val="204"/>
          </rPr>
          <t xml:space="preserve">В планах не было Технологии парикмахерского искусства
</t>
        </r>
        <r>
          <rPr>
            <sz val="9"/>
            <color indexed="81"/>
            <rFont val="Tahoma"/>
            <family val="2"/>
            <charset val="204"/>
          </rPr>
          <t xml:space="preserve">
</t>
        </r>
      </text>
    </comment>
    <comment ref="AY35" authorId="0">
      <text>
        <r>
          <rPr>
            <b/>
            <sz val="9"/>
            <color indexed="81"/>
            <rFont val="Tahoma"/>
            <family val="2"/>
            <charset val="204"/>
          </rPr>
          <t>Елена В. Васильева:</t>
        </r>
        <r>
          <rPr>
            <sz val="9"/>
            <color indexed="81"/>
            <rFont val="Tahoma"/>
            <family val="2"/>
            <charset val="204"/>
          </rPr>
          <t xml:space="preserve">
Было 12</t>
        </r>
      </text>
    </comment>
    <comment ref="AY39" authorId="0">
      <text>
        <r>
          <rPr>
            <b/>
            <sz val="9"/>
            <color indexed="81"/>
            <rFont val="Tahoma"/>
            <family val="2"/>
            <charset val="204"/>
          </rPr>
          <t>Елена В. Васильева:</t>
        </r>
        <r>
          <rPr>
            <sz val="9"/>
            <color indexed="81"/>
            <rFont val="Tahoma"/>
            <family val="2"/>
            <charset val="204"/>
          </rPr>
          <t xml:space="preserve">
было 273
</t>
        </r>
      </text>
    </comment>
    <comment ref="BX39" authorId="0">
      <text>
        <r>
          <rPr>
            <b/>
            <sz val="9"/>
            <color indexed="81"/>
            <rFont val="Tahoma"/>
            <family val="2"/>
            <charset val="204"/>
          </rPr>
          <t>Елена В. Васильева:</t>
        </r>
        <r>
          <rPr>
            <sz val="9"/>
            <color indexed="81"/>
            <rFont val="Tahoma"/>
            <family val="2"/>
            <charset val="204"/>
          </rPr>
          <t xml:space="preserve">
ожидаемый - 104</t>
        </r>
      </text>
    </comment>
    <comment ref="AY49" authorId="0">
      <text>
        <r>
          <rPr>
            <b/>
            <sz val="9"/>
            <color indexed="81"/>
            <rFont val="Tahoma"/>
            <family val="2"/>
            <charset val="204"/>
          </rPr>
          <t>Елена В. Васильева:</t>
        </r>
        <r>
          <rPr>
            <sz val="9"/>
            <color indexed="81"/>
            <rFont val="Tahoma"/>
            <family val="2"/>
            <charset val="204"/>
          </rPr>
          <t xml:space="preserve">
было 24</t>
        </r>
      </text>
    </comment>
  </commentList>
</comments>
</file>

<file path=xl/comments2.xml><?xml version="1.0" encoding="utf-8"?>
<comments xmlns="http://schemas.openxmlformats.org/spreadsheetml/2006/main">
  <authors>
    <author>Елена В. Васильева</author>
  </authors>
  <commentList>
    <comment ref="J24" authorId="0">
      <text>
        <r>
          <rPr>
            <b/>
            <sz val="9"/>
            <color indexed="81"/>
            <rFont val="Tahoma"/>
            <family val="2"/>
            <charset val="204"/>
          </rPr>
          <t xml:space="preserve">В планах не было Технологии парикмахерского искусства
</t>
        </r>
        <r>
          <rPr>
            <sz val="9"/>
            <color indexed="81"/>
            <rFont val="Tahoma"/>
            <family val="2"/>
            <charset val="204"/>
          </rPr>
          <t xml:space="preserve">
</t>
        </r>
      </text>
    </comment>
    <comment ref="AY35" authorId="0">
      <text>
        <r>
          <rPr>
            <b/>
            <sz val="9"/>
            <color indexed="81"/>
            <rFont val="Tahoma"/>
            <family val="2"/>
            <charset val="204"/>
          </rPr>
          <t>Елена В. Васильева:</t>
        </r>
        <r>
          <rPr>
            <sz val="9"/>
            <color indexed="81"/>
            <rFont val="Tahoma"/>
            <family val="2"/>
            <charset val="204"/>
          </rPr>
          <t xml:space="preserve">
Было 12</t>
        </r>
      </text>
    </comment>
    <comment ref="AY39" authorId="0">
      <text>
        <r>
          <rPr>
            <b/>
            <sz val="9"/>
            <color indexed="81"/>
            <rFont val="Tahoma"/>
            <family val="2"/>
            <charset val="204"/>
          </rPr>
          <t>Елена В. Васильева:</t>
        </r>
        <r>
          <rPr>
            <sz val="9"/>
            <color indexed="81"/>
            <rFont val="Tahoma"/>
            <family val="2"/>
            <charset val="204"/>
          </rPr>
          <t xml:space="preserve">
было 273
</t>
        </r>
      </text>
    </comment>
    <comment ref="BX39" authorId="0">
      <text>
        <r>
          <rPr>
            <b/>
            <sz val="9"/>
            <color indexed="81"/>
            <rFont val="Tahoma"/>
            <family val="2"/>
            <charset val="204"/>
          </rPr>
          <t>Елена В. Васильева:</t>
        </r>
        <r>
          <rPr>
            <sz val="9"/>
            <color indexed="81"/>
            <rFont val="Tahoma"/>
            <family val="2"/>
            <charset val="204"/>
          </rPr>
          <t xml:space="preserve">
ожидаемый - 104</t>
        </r>
      </text>
    </comment>
    <comment ref="BY39" authorId="0">
      <text>
        <r>
          <rPr>
            <b/>
            <sz val="9"/>
            <color indexed="81"/>
            <rFont val="Tahoma"/>
            <family val="2"/>
            <charset val="204"/>
          </rPr>
          <t>Елена В. Васильева:</t>
        </r>
        <r>
          <rPr>
            <sz val="9"/>
            <color indexed="81"/>
            <rFont val="Tahoma"/>
            <family val="2"/>
            <charset val="204"/>
          </rPr>
          <t xml:space="preserve">
ожидаемый - 104</t>
        </r>
      </text>
    </comment>
    <comment ref="BZ39" authorId="0">
      <text>
        <r>
          <rPr>
            <b/>
            <sz val="9"/>
            <color indexed="81"/>
            <rFont val="Tahoma"/>
            <family val="2"/>
            <charset val="204"/>
          </rPr>
          <t>Елена В. Васильева:</t>
        </r>
        <r>
          <rPr>
            <sz val="9"/>
            <color indexed="81"/>
            <rFont val="Tahoma"/>
            <family val="2"/>
            <charset val="204"/>
          </rPr>
          <t xml:space="preserve">
ожидаемый - 104</t>
        </r>
      </text>
    </comment>
    <comment ref="AY41" authorId="0">
      <text>
        <r>
          <rPr>
            <b/>
            <sz val="9"/>
            <color indexed="81"/>
            <rFont val="Tahoma"/>
            <family val="2"/>
            <charset val="204"/>
          </rPr>
          <t>Елена В. Васильева:</t>
        </r>
        <r>
          <rPr>
            <sz val="9"/>
            <color indexed="81"/>
            <rFont val="Tahoma"/>
            <family val="2"/>
            <charset val="204"/>
          </rPr>
          <t xml:space="preserve">
было 273
</t>
        </r>
      </text>
    </comment>
    <comment ref="BX41" authorId="0">
      <text>
        <r>
          <rPr>
            <b/>
            <sz val="9"/>
            <color indexed="81"/>
            <rFont val="Tahoma"/>
            <family val="2"/>
            <charset val="204"/>
          </rPr>
          <t>Елена В. Васильева:</t>
        </r>
        <r>
          <rPr>
            <sz val="9"/>
            <color indexed="81"/>
            <rFont val="Tahoma"/>
            <family val="2"/>
            <charset val="204"/>
          </rPr>
          <t xml:space="preserve">
ожидаемый - 104</t>
        </r>
      </text>
    </comment>
    <comment ref="AY57" authorId="0">
      <text>
        <r>
          <rPr>
            <b/>
            <sz val="9"/>
            <color indexed="81"/>
            <rFont val="Tahoma"/>
            <family val="2"/>
            <charset val="204"/>
          </rPr>
          <t>Елена В. Васильева:</t>
        </r>
        <r>
          <rPr>
            <sz val="9"/>
            <color indexed="81"/>
            <rFont val="Tahoma"/>
            <family val="2"/>
            <charset val="204"/>
          </rPr>
          <t xml:space="preserve">
было 24</t>
        </r>
      </text>
    </comment>
  </commentList>
</comments>
</file>

<file path=xl/comments3.xml><?xml version="1.0" encoding="utf-8"?>
<comments xmlns="http://schemas.openxmlformats.org/spreadsheetml/2006/main">
  <authors>
    <author>RePack by Diakov</author>
    <author>Елена В. Васильева</author>
  </authors>
  <commentList>
    <comment ref="H31" authorId="0">
      <text>
        <r>
          <rPr>
            <sz val="9"/>
            <color indexed="81"/>
            <rFont val="Tahoma"/>
            <family val="2"/>
            <charset val="204"/>
          </rPr>
          <t xml:space="preserve">Объединение ОГПК и СНК
</t>
        </r>
      </text>
    </comment>
    <comment ref="O32" authorId="1">
      <text>
        <r>
          <rPr>
            <b/>
            <sz val="9"/>
            <color indexed="81"/>
            <rFont val="Tahoma"/>
            <family val="2"/>
            <charset val="204"/>
          </rPr>
          <t xml:space="preserve">В планах не было Технологии парикмахерского искусства
</t>
        </r>
        <r>
          <rPr>
            <sz val="9"/>
            <color indexed="81"/>
            <rFont val="Tahoma"/>
            <family val="2"/>
            <charset val="204"/>
          </rPr>
          <t xml:space="preserve">
</t>
        </r>
      </text>
    </comment>
    <comment ref="BX43" authorId="1">
      <text>
        <r>
          <rPr>
            <b/>
            <sz val="9"/>
            <color indexed="81"/>
            <rFont val="Tahoma"/>
            <family val="2"/>
            <charset val="204"/>
          </rPr>
          <t>Елена В. Васильева:</t>
        </r>
        <r>
          <rPr>
            <sz val="9"/>
            <color indexed="81"/>
            <rFont val="Tahoma"/>
            <family val="2"/>
            <charset val="204"/>
          </rPr>
          <t xml:space="preserve">
Было 12</t>
        </r>
      </text>
    </comment>
    <comment ref="BX47" authorId="1">
      <text>
        <r>
          <rPr>
            <b/>
            <sz val="9"/>
            <color indexed="81"/>
            <rFont val="Tahoma"/>
            <family val="2"/>
            <charset val="204"/>
          </rPr>
          <t>Елена В. Васильева:</t>
        </r>
        <r>
          <rPr>
            <sz val="9"/>
            <color indexed="81"/>
            <rFont val="Tahoma"/>
            <family val="2"/>
            <charset val="204"/>
          </rPr>
          <t xml:space="preserve">
было 273
</t>
        </r>
      </text>
    </comment>
    <comment ref="DI47" authorId="1">
      <text>
        <r>
          <rPr>
            <b/>
            <sz val="9"/>
            <color indexed="81"/>
            <rFont val="Tahoma"/>
            <family val="2"/>
            <charset val="204"/>
          </rPr>
          <t>Елена В. Васильева:</t>
        </r>
        <r>
          <rPr>
            <sz val="9"/>
            <color indexed="81"/>
            <rFont val="Tahoma"/>
            <family val="2"/>
            <charset val="204"/>
          </rPr>
          <t xml:space="preserve">
ожидаемый - 104</t>
        </r>
      </text>
    </comment>
    <comment ref="DK47" authorId="1">
      <text>
        <r>
          <rPr>
            <b/>
            <sz val="9"/>
            <color indexed="81"/>
            <rFont val="Tahoma"/>
            <family val="2"/>
            <charset val="204"/>
          </rPr>
          <t>Елена В. Васильева:</t>
        </r>
        <r>
          <rPr>
            <sz val="9"/>
            <color indexed="81"/>
            <rFont val="Tahoma"/>
            <family val="2"/>
            <charset val="204"/>
          </rPr>
          <t xml:space="preserve">
ожидаемый - 104</t>
        </r>
      </text>
    </comment>
    <comment ref="DM47" authorId="1">
      <text>
        <r>
          <rPr>
            <b/>
            <sz val="9"/>
            <color indexed="81"/>
            <rFont val="Tahoma"/>
            <family val="2"/>
            <charset val="204"/>
          </rPr>
          <t>Елена В. Васильева:</t>
        </r>
        <r>
          <rPr>
            <sz val="9"/>
            <color indexed="81"/>
            <rFont val="Tahoma"/>
            <family val="2"/>
            <charset val="204"/>
          </rPr>
          <t xml:space="preserve">
ожидаемый - 104</t>
        </r>
      </text>
    </comment>
    <comment ref="BX49" authorId="1">
      <text>
        <r>
          <rPr>
            <b/>
            <sz val="9"/>
            <color indexed="81"/>
            <rFont val="Tahoma"/>
            <family val="2"/>
            <charset val="204"/>
          </rPr>
          <t>Елена В. Васильева:</t>
        </r>
        <r>
          <rPr>
            <sz val="9"/>
            <color indexed="81"/>
            <rFont val="Tahoma"/>
            <family val="2"/>
            <charset val="204"/>
          </rPr>
          <t xml:space="preserve">
было 273
</t>
        </r>
      </text>
    </comment>
    <comment ref="DI49" authorId="1">
      <text>
        <r>
          <rPr>
            <b/>
            <sz val="9"/>
            <color indexed="81"/>
            <rFont val="Tahoma"/>
            <family val="2"/>
            <charset val="204"/>
          </rPr>
          <t>Елена В. Васильева:</t>
        </r>
        <r>
          <rPr>
            <sz val="9"/>
            <color indexed="81"/>
            <rFont val="Tahoma"/>
            <family val="2"/>
            <charset val="204"/>
          </rPr>
          <t xml:space="preserve">
ожидаемый - 104</t>
        </r>
      </text>
    </comment>
    <comment ref="BX63" authorId="1">
      <text>
        <r>
          <rPr>
            <b/>
            <sz val="9"/>
            <color indexed="81"/>
            <rFont val="Tahoma"/>
            <family val="2"/>
            <charset val="204"/>
          </rPr>
          <t>Елена В. Васильева:</t>
        </r>
        <r>
          <rPr>
            <sz val="9"/>
            <color indexed="81"/>
            <rFont val="Tahoma"/>
            <family val="2"/>
            <charset val="204"/>
          </rPr>
          <t xml:space="preserve">
было 24</t>
        </r>
      </text>
    </comment>
    <comment ref="N65" authorId="1">
      <text>
        <r>
          <rPr>
            <b/>
            <sz val="9"/>
            <color indexed="81"/>
            <rFont val="Tahoma"/>
            <family val="2"/>
            <charset val="204"/>
          </rPr>
          <t>Елена В. Васильева:</t>
        </r>
        <r>
          <rPr>
            <sz val="9"/>
            <color indexed="81"/>
            <rFont val="Tahoma"/>
            <family val="2"/>
            <charset val="204"/>
          </rPr>
          <t xml:space="preserve">
в отчете 0</t>
        </r>
      </text>
    </comment>
    <comment ref="CT65" authorId="1">
      <text>
        <r>
          <rPr>
            <b/>
            <sz val="9"/>
            <color indexed="81"/>
            <rFont val="Tahoma"/>
            <family val="2"/>
            <charset val="204"/>
          </rPr>
          <t>Елена В. Васильева:</t>
        </r>
        <r>
          <rPr>
            <sz val="9"/>
            <color indexed="81"/>
            <rFont val="Tahoma"/>
            <family val="2"/>
            <charset val="204"/>
          </rPr>
          <t xml:space="preserve">
программы разработаны</t>
        </r>
      </text>
    </comment>
    <comment ref="CZ65" authorId="1">
      <text>
        <r>
          <rPr>
            <b/>
            <sz val="9"/>
            <color indexed="81"/>
            <rFont val="Tahoma"/>
            <family val="2"/>
            <charset val="204"/>
          </rPr>
          <t>Елена В. Васильева:</t>
        </r>
        <r>
          <rPr>
            <sz val="9"/>
            <color indexed="81"/>
            <rFont val="Tahoma"/>
            <family val="2"/>
            <charset val="204"/>
          </rPr>
          <t xml:space="preserve">
в отчете нет
</t>
        </r>
      </text>
    </comment>
    <comment ref="N67" authorId="1">
      <text>
        <r>
          <rPr>
            <b/>
            <sz val="9"/>
            <color indexed="81"/>
            <rFont val="Tahoma"/>
            <family val="2"/>
            <charset val="204"/>
          </rPr>
          <t>Елена В. Васильева:</t>
        </r>
        <r>
          <rPr>
            <sz val="9"/>
            <color indexed="81"/>
            <rFont val="Tahoma"/>
            <family val="2"/>
            <charset val="204"/>
          </rPr>
          <t xml:space="preserve">
в отчете 0</t>
        </r>
      </text>
    </comment>
  </commentList>
</comments>
</file>

<file path=xl/comments4.xml><?xml version="1.0" encoding="utf-8"?>
<comments xmlns="http://schemas.openxmlformats.org/spreadsheetml/2006/main">
  <authors>
    <author>RePack by Diakov</author>
    <author>Елена В. Васильева</author>
  </authors>
  <commentList>
    <comment ref="H31" authorId="0">
      <text>
        <r>
          <rPr>
            <sz val="9"/>
            <color indexed="81"/>
            <rFont val="Tahoma"/>
            <family val="2"/>
            <charset val="204"/>
          </rPr>
          <t xml:space="preserve">Объединение ОГПК и СНК
</t>
        </r>
      </text>
    </comment>
    <comment ref="O32" authorId="1">
      <text>
        <r>
          <rPr>
            <b/>
            <sz val="9"/>
            <color indexed="81"/>
            <rFont val="Tahoma"/>
            <family val="2"/>
            <charset val="204"/>
          </rPr>
          <t xml:space="preserve">В планах не было Технологии парикмахерского искусства
</t>
        </r>
        <r>
          <rPr>
            <sz val="9"/>
            <color indexed="81"/>
            <rFont val="Tahoma"/>
            <family val="2"/>
            <charset val="204"/>
          </rPr>
          <t xml:space="preserve">
</t>
        </r>
      </text>
    </comment>
    <comment ref="BX43" authorId="1">
      <text>
        <r>
          <rPr>
            <b/>
            <sz val="9"/>
            <color indexed="81"/>
            <rFont val="Tahoma"/>
            <family val="2"/>
            <charset val="204"/>
          </rPr>
          <t>Елена В. Васильева:</t>
        </r>
        <r>
          <rPr>
            <sz val="9"/>
            <color indexed="81"/>
            <rFont val="Tahoma"/>
            <family val="2"/>
            <charset val="204"/>
          </rPr>
          <t xml:space="preserve">
Было 12</t>
        </r>
      </text>
    </comment>
    <comment ref="BX47" authorId="1">
      <text>
        <r>
          <rPr>
            <b/>
            <sz val="9"/>
            <color indexed="81"/>
            <rFont val="Tahoma"/>
            <family val="2"/>
            <charset val="204"/>
          </rPr>
          <t>Елена В. Васильева:</t>
        </r>
        <r>
          <rPr>
            <sz val="9"/>
            <color indexed="81"/>
            <rFont val="Tahoma"/>
            <family val="2"/>
            <charset val="204"/>
          </rPr>
          <t xml:space="preserve">
было 273
</t>
        </r>
      </text>
    </comment>
    <comment ref="DI47" authorId="1">
      <text>
        <r>
          <rPr>
            <b/>
            <sz val="9"/>
            <color indexed="81"/>
            <rFont val="Tahoma"/>
            <family val="2"/>
            <charset val="204"/>
          </rPr>
          <t>Елена В. Васильева:</t>
        </r>
        <r>
          <rPr>
            <sz val="9"/>
            <color indexed="81"/>
            <rFont val="Tahoma"/>
            <family val="2"/>
            <charset val="204"/>
          </rPr>
          <t xml:space="preserve">
ожидаемый - 104</t>
        </r>
      </text>
    </comment>
    <comment ref="DK47" authorId="1">
      <text>
        <r>
          <rPr>
            <b/>
            <sz val="9"/>
            <color indexed="81"/>
            <rFont val="Tahoma"/>
            <family val="2"/>
            <charset val="204"/>
          </rPr>
          <t>Елена В. Васильева:</t>
        </r>
        <r>
          <rPr>
            <sz val="9"/>
            <color indexed="81"/>
            <rFont val="Tahoma"/>
            <family val="2"/>
            <charset val="204"/>
          </rPr>
          <t xml:space="preserve">
ожидаемый - 104</t>
        </r>
      </text>
    </comment>
    <comment ref="DM47" authorId="1">
      <text>
        <r>
          <rPr>
            <b/>
            <sz val="9"/>
            <color indexed="81"/>
            <rFont val="Tahoma"/>
            <family val="2"/>
            <charset val="204"/>
          </rPr>
          <t>Елена В. Васильева:</t>
        </r>
        <r>
          <rPr>
            <sz val="9"/>
            <color indexed="81"/>
            <rFont val="Tahoma"/>
            <family val="2"/>
            <charset val="204"/>
          </rPr>
          <t xml:space="preserve">
ожидаемый - 104</t>
        </r>
      </text>
    </comment>
    <comment ref="BX49" authorId="1">
      <text>
        <r>
          <rPr>
            <b/>
            <sz val="9"/>
            <color indexed="81"/>
            <rFont val="Tahoma"/>
            <family val="2"/>
            <charset val="204"/>
          </rPr>
          <t>Елена В. Васильева:</t>
        </r>
        <r>
          <rPr>
            <sz val="9"/>
            <color indexed="81"/>
            <rFont val="Tahoma"/>
            <family val="2"/>
            <charset val="204"/>
          </rPr>
          <t xml:space="preserve">
было 273
</t>
        </r>
      </text>
    </comment>
    <comment ref="DI49" authorId="1">
      <text>
        <r>
          <rPr>
            <b/>
            <sz val="9"/>
            <color indexed="81"/>
            <rFont val="Tahoma"/>
            <family val="2"/>
            <charset val="204"/>
          </rPr>
          <t>Елена В. Васильева:</t>
        </r>
        <r>
          <rPr>
            <sz val="9"/>
            <color indexed="81"/>
            <rFont val="Tahoma"/>
            <family val="2"/>
            <charset val="204"/>
          </rPr>
          <t xml:space="preserve">
ожидаемый - 104</t>
        </r>
      </text>
    </comment>
    <comment ref="BX63" authorId="1">
      <text>
        <r>
          <rPr>
            <b/>
            <sz val="9"/>
            <color indexed="81"/>
            <rFont val="Tahoma"/>
            <family val="2"/>
            <charset val="204"/>
          </rPr>
          <t>Елена В. Васильева:</t>
        </r>
        <r>
          <rPr>
            <sz val="9"/>
            <color indexed="81"/>
            <rFont val="Tahoma"/>
            <family val="2"/>
            <charset val="204"/>
          </rPr>
          <t xml:space="preserve">
было 24</t>
        </r>
      </text>
    </comment>
    <comment ref="N65" authorId="1">
      <text>
        <r>
          <rPr>
            <b/>
            <sz val="9"/>
            <color indexed="81"/>
            <rFont val="Tahoma"/>
            <family val="2"/>
            <charset val="204"/>
          </rPr>
          <t>Елена В. Васильева:</t>
        </r>
        <r>
          <rPr>
            <sz val="9"/>
            <color indexed="81"/>
            <rFont val="Tahoma"/>
            <family val="2"/>
            <charset val="204"/>
          </rPr>
          <t xml:space="preserve">
в отчете 0</t>
        </r>
      </text>
    </comment>
    <comment ref="CT65" authorId="1">
      <text>
        <r>
          <rPr>
            <b/>
            <sz val="9"/>
            <color indexed="81"/>
            <rFont val="Tahoma"/>
            <family val="2"/>
            <charset val="204"/>
          </rPr>
          <t>Елена В. Васильева:</t>
        </r>
        <r>
          <rPr>
            <sz val="9"/>
            <color indexed="81"/>
            <rFont val="Tahoma"/>
            <family val="2"/>
            <charset val="204"/>
          </rPr>
          <t xml:space="preserve">
программы разработаны</t>
        </r>
      </text>
    </comment>
    <comment ref="CZ65" authorId="1">
      <text>
        <r>
          <rPr>
            <b/>
            <sz val="9"/>
            <color indexed="81"/>
            <rFont val="Tahoma"/>
            <family val="2"/>
            <charset val="204"/>
          </rPr>
          <t>Елена В. Васильева:</t>
        </r>
        <r>
          <rPr>
            <sz val="9"/>
            <color indexed="81"/>
            <rFont val="Tahoma"/>
            <family val="2"/>
            <charset val="204"/>
          </rPr>
          <t xml:space="preserve">
в отчете нет
</t>
        </r>
      </text>
    </comment>
    <comment ref="N67" authorId="1">
      <text>
        <r>
          <rPr>
            <b/>
            <sz val="9"/>
            <color indexed="81"/>
            <rFont val="Tahoma"/>
            <family val="2"/>
            <charset val="204"/>
          </rPr>
          <t>Елена В. Васильева:</t>
        </r>
        <r>
          <rPr>
            <sz val="9"/>
            <color indexed="81"/>
            <rFont val="Tahoma"/>
            <family val="2"/>
            <charset val="204"/>
          </rPr>
          <t xml:space="preserve">
в отчете 0</t>
        </r>
      </text>
    </comment>
  </commentList>
</comments>
</file>

<file path=xl/comments5.xml><?xml version="1.0" encoding="utf-8"?>
<comments xmlns="http://schemas.openxmlformats.org/spreadsheetml/2006/main">
  <authors>
    <author>Елена В. Васильева</author>
  </authors>
  <commentList>
    <comment ref="L32" authorId="0">
      <text>
        <r>
          <rPr>
            <b/>
            <sz val="9"/>
            <color indexed="81"/>
            <rFont val="Tahoma"/>
            <family val="2"/>
            <charset val="204"/>
          </rPr>
          <t xml:space="preserve">В планах не было Технологии парикмахерского искусства
</t>
        </r>
        <r>
          <rPr>
            <sz val="9"/>
            <color indexed="81"/>
            <rFont val="Tahoma"/>
            <family val="2"/>
            <charset val="204"/>
          </rPr>
          <t xml:space="preserve">
</t>
        </r>
      </text>
    </comment>
    <comment ref="BK43" authorId="0">
      <text>
        <r>
          <rPr>
            <b/>
            <sz val="9"/>
            <color indexed="81"/>
            <rFont val="Tahoma"/>
            <family val="2"/>
            <charset val="204"/>
          </rPr>
          <t>Елена В. Васильева:</t>
        </r>
        <r>
          <rPr>
            <sz val="9"/>
            <color indexed="81"/>
            <rFont val="Tahoma"/>
            <family val="2"/>
            <charset val="204"/>
          </rPr>
          <t xml:space="preserve">
Было 12</t>
        </r>
      </text>
    </comment>
    <comment ref="BK47" authorId="0">
      <text>
        <r>
          <rPr>
            <b/>
            <sz val="9"/>
            <color indexed="81"/>
            <rFont val="Tahoma"/>
            <family val="2"/>
            <charset val="204"/>
          </rPr>
          <t>Елена В. Васильева:</t>
        </r>
        <r>
          <rPr>
            <sz val="9"/>
            <color indexed="81"/>
            <rFont val="Tahoma"/>
            <family val="2"/>
            <charset val="204"/>
          </rPr>
          <t xml:space="preserve">
было 273
</t>
        </r>
      </text>
    </comment>
    <comment ref="CP47" authorId="0">
      <text>
        <r>
          <rPr>
            <b/>
            <sz val="9"/>
            <color indexed="81"/>
            <rFont val="Tahoma"/>
            <family val="2"/>
            <charset val="204"/>
          </rPr>
          <t>Елена В. Васильева:</t>
        </r>
        <r>
          <rPr>
            <sz val="9"/>
            <color indexed="81"/>
            <rFont val="Tahoma"/>
            <family val="2"/>
            <charset val="204"/>
          </rPr>
          <t xml:space="preserve">
ожидаемый - 104</t>
        </r>
      </text>
    </comment>
    <comment ref="CR47" authorId="0">
      <text>
        <r>
          <rPr>
            <b/>
            <sz val="9"/>
            <color indexed="81"/>
            <rFont val="Tahoma"/>
            <family val="2"/>
            <charset val="204"/>
          </rPr>
          <t>Елена В. Васильева:</t>
        </r>
        <r>
          <rPr>
            <sz val="9"/>
            <color indexed="81"/>
            <rFont val="Tahoma"/>
            <family val="2"/>
            <charset val="204"/>
          </rPr>
          <t xml:space="preserve">
ожидаемый - 104</t>
        </r>
      </text>
    </comment>
    <comment ref="CS47" authorId="0">
      <text>
        <r>
          <rPr>
            <b/>
            <sz val="9"/>
            <color indexed="81"/>
            <rFont val="Tahoma"/>
            <family val="2"/>
            <charset val="204"/>
          </rPr>
          <t>Елена В. Васильева:</t>
        </r>
        <r>
          <rPr>
            <sz val="9"/>
            <color indexed="81"/>
            <rFont val="Tahoma"/>
            <family val="2"/>
            <charset val="204"/>
          </rPr>
          <t xml:space="preserve">
ожидаемый - 104</t>
        </r>
      </text>
    </comment>
    <comment ref="BK49" authorId="0">
      <text>
        <r>
          <rPr>
            <b/>
            <sz val="9"/>
            <color indexed="81"/>
            <rFont val="Tahoma"/>
            <family val="2"/>
            <charset val="204"/>
          </rPr>
          <t>Елена В. Васильева:</t>
        </r>
        <r>
          <rPr>
            <sz val="9"/>
            <color indexed="81"/>
            <rFont val="Tahoma"/>
            <family val="2"/>
            <charset val="204"/>
          </rPr>
          <t xml:space="preserve">
было 273
</t>
        </r>
      </text>
    </comment>
    <comment ref="CP49" authorId="0">
      <text>
        <r>
          <rPr>
            <b/>
            <sz val="9"/>
            <color indexed="81"/>
            <rFont val="Tahoma"/>
            <family val="2"/>
            <charset val="204"/>
          </rPr>
          <t>Елена В. Васильева:</t>
        </r>
        <r>
          <rPr>
            <sz val="9"/>
            <color indexed="81"/>
            <rFont val="Tahoma"/>
            <family val="2"/>
            <charset val="204"/>
          </rPr>
          <t xml:space="preserve">
ожидаемый - 104</t>
        </r>
      </text>
    </comment>
    <comment ref="BK63" authorId="0">
      <text>
        <r>
          <rPr>
            <b/>
            <sz val="9"/>
            <color indexed="81"/>
            <rFont val="Tahoma"/>
            <family val="2"/>
            <charset val="204"/>
          </rPr>
          <t>Елена В. Васильева:</t>
        </r>
        <r>
          <rPr>
            <sz val="9"/>
            <color indexed="81"/>
            <rFont val="Tahoma"/>
            <family val="2"/>
            <charset val="204"/>
          </rPr>
          <t xml:space="preserve">
было 24</t>
        </r>
      </text>
    </comment>
  </commentList>
</comments>
</file>

<file path=xl/comments6.xml><?xml version="1.0" encoding="utf-8"?>
<comments xmlns="http://schemas.openxmlformats.org/spreadsheetml/2006/main">
  <authors>
    <author>Елена В. Васильева</author>
  </authors>
  <commentList>
    <comment ref="AY37" authorId="0">
      <text>
        <r>
          <rPr>
            <b/>
            <sz val="9"/>
            <color indexed="81"/>
            <rFont val="Tahoma"/>
            <family val="2"/>
            <charset val="204"/>
          </rPr>
          <t>Елена В. Васильева:</t>
        </r>
        <r>
          <rPr>
            <sz val="9"/>
            <color indexed="81"/>
            <rFont val="Tahoma"/>
            <family val="2"/>
            <charset val="204"/>
          </rPr>
          <t xml:space="preserve">
Было 12</t>
        </r>
      </text>
    </comment>
    <comment ref="AY41" authorId="0">
      <text>
        <r>
          <rPr>
            <b/>
            <sz val="9"/>
            <color indexed="81"/>
            <rFont val="Tahoma"/>
            <family val="2"/>
            <charset val="204"/>
          </rPr>
          <t>Елена В. Васильева:</t>
        </r>
        <r>
          <rPr>
            <sz val="9"/>
            <color indexed="81"/>
            <rFont val="Tahoma"/>
            <family val="2"/>
            <charset val="204"/>
          </rPr>
          <t xml:space="preserve">
было 273
</t>
        </r>
      </text>
    </comment>
    <comment ref="BX41" authorId="0">
      <text>
        <r>
          <rPr>
            <b/>
            <sz val="9"/>
            <color indexed="81"/>
            <rFont val="Tahoma"/>
            <family val="2"/>
            <charset val="204"/>
          </rPr>
          <t>Елена В. Васильева:</t>
        </r>
        <r>
          <rPr>
            <sz val="9"/>
            <color indexed="81"/>
            <rFont val="Tahoma"/>
            <family val="2"/>
            <charset val="204"/>
          </rPr>
          <t xml:space="preserve">
ожидаемый - 104</t>
        </r>
      </text>
    </comment>
    <comment ref="BY41" authorId="0">
      <text>
        <r>
          <rPr>
            <b/>
            <sz val="9"/>
            <color indexed="81"/>
            <rFont val="Tahoma"/>
            <family val="2"/>
            <charset val="204"/>
          </rPr>
          <t>Елена В. Васильева:</t>
        </r>
        <r>
          <rPr>
            <sz val="9"/>
            <color indexed="81"/>
            <rFont val="Tahoma"/>
            <family val="2"/>
            <charset val="204"/>
          </rPr>
          <t xml:space="preserve">
ожидаемый - 104</t>
        </r>
      </text>
    </comment>
    <comment ref="BZ41" authorId="0">
      <text>
        <r>
          <rPr>
            <b/>
            <sz val="9"/>
            <color indexed="81"/>
            <rFont val="Tahoma"/>
            <family val="2"/>
            <charset val="204"/>
          </rPr>
          <t>Елена В. Васильева:</t>
        </r>
        <r>
          <rPr>
            <sz val="9"/>
            <color indexed="81"/>
            <rFont val="Tahoma"/>
            <family val="2"/>
            <charset val="204"/>
          </rPr>
          <t xml:space="preserve">
ожидаемый - 104</t>
        </r>
      </text>
    </comment>
    <comment ref="AY43" authorId="0">
      <text>
        <r>
          <rPr>
            <b/>
            <sz val="9"/>
            <color indexed="81"/>
            <rFont val="Tahoma"/>
            <family val="2"/>
            <charset val="204"/>
          </rPr>
          <t>Елена В. Васильева:</t>
        </r>
        <r>
          <rPr>
            <sz val="9"/>
            <color indexed="81"/>
            <rFont val="Tahoma"/>
            <family val="2"/>
            <charset val="204"/>
          </rPr>
          <t xml:space="preserve">
было 273
</t>
        </r>
      </text>
    </comment>
    <comment ref="BX43" authorId="0">
      <text>
        <r>
          <rPr>
            <b/>
            <sz val="9"/>
            <color indexed="81"/>
            <rFont val="Tahoma"/>
            <family val="2"/>
            <charset val="204"/>
          </rPr>
          <t>Елена В. Васильева:</t>
        </r>
        <r>
          <rPr>
            <sz val="9"/>
            <color indexed="81"/>
            <rFont val="Tahoma"/>
            <family val="2"/>
            <charset val="204"/>
          </rPr>
          <t xml:space="preserve">
ожидаемый - 104</t>
        </r>
      </text>
    </comment>
    <comment ref="AY51" authorId="0">
      <text>
        <r>
          <rPr>
            <b/>
            <sz val="9"/>
            <color indexed="81"/>
            <rFont val="Tahoma"/>
            <family val="2"/>
            <charset val="204"/>
          </rPr>
          <t>Елена В. Васильева:</t>
        </r>
        <r>
          <rPr>
            <sz val="9"/>
            <color indexed="81"/>
            <rFont val="Tahoma"/>
            <family val="2"/>
            <charset val="204"/>
          </rPr>
          <t xml:space="preserve">
было 24</t>
        </r>
      </text>
    </comment>
  </commentList>
</comments>
</file>

<file path=xl/comments7.xml><?xml version="1.0" encoding="utf-8"?>
<comments xmlns="http://schemas.openxmlformats.org/spreadsheetml/2006/main">
  <authors>
    <author>Елена В. Васильева</author>
  </authors>
  <commentList>
    <comment ref="O4" authorId="0">
      <text>
        <r>
          <rPr>
            <b/>
            <sz val="9"/>
            <color indexed="81"/>
            <rFont val="Tahoma"/>
            <family val="2"/>
            <charset val="204"/>
          </rPr>
          <t>Елена В. Васильева:</t>
        </r>
        <r>
          <rPr>
            <sz val="9"/>
            <color indexed="81"/>
            <rFont val="Tahoma"/>
            <family val="2"/>
            <charset val="204"/>
          </rPr>
          <t xml:space="preserve">
53</t>
        </r>
      </text>
    </comment>
    <comment ref="S4" authorId="0">
      <text>
        <r>
          <rPr>
            <b/>
            <sz val="9"/>
            <color indexed="81"/>
            <rFont val="Tahoma"/>
            <family val="2"/>
            <charset val="204"/>
          </rPr>
          <t>Елена В. Васильева:</t>
        </r>
        <r>
          <rPr>
            <sz val="9"/>
            <color indexed="81"/>
            <rFont val="Tahoma"/>
            <family val="2"/>
            <charset val="204"/>
          </rPr>
          <t xml:space="preserve">
руководитель филиала?</t>
        </r>
      </text>
    </comment>
    <comment ref="J23" authorId="0">
      <text>
        <r>
          <rPr>
            <b/>
            <sz val="9"/>
            <color indexed="81"/>
            <rFont val="Tahoma"/>
            <family val="2"/>
            <charset val="204"/>
          </rPr>
          <t xml:space="preserve">В планах не было Технологии парикмахерского искусства
</t>
        </r>
        <r>
          <rPr>
            <sz val="9"/>
            <color indexed="81"/>
            <rFont val="Tahoma"/>
            <family val="2"/>
            <charset val="204"/>
          </rPr>
          <t xml:space="preserve">
</t>
        </r>
      </text>
    </comment>
    <comment ref="AG23" authorId="0">
      <text>
        <r>
          <rPr>
            <b/>
            <sz val="9"/>
            <color indexed="81"/>
            <rFont val="Tahoma"/>
            <family val="2"/>
            <charset val="204"/>
          </rPr>
          <t>Елена В. Васильева:</t>
        </r>
        <r>
          <rPr>
            <sz val="9"/>
            <color indexed="81"/>
            <rFont val="Tahoma"/>
            <family val="2"/>
            <charset val="204"/>
          </rPr>
          <t xml:space="preserve">
Замена программы</t>
        </r>
      </text>
    </comment>
    <comment ref="AU31" authorId="0">
      <text>
        <r>
          <rPr>
            <b/>
            <sz val="9"/>
            <color indexed="81"/>
            <rFont val="Tahoma"/>
            <family val="2"/>
            <charset val="204"/>
          </rPr>
          <t>Елена В. Васильева:</t>
        </r>
        <r>
          <rPr>
            <sz val="9"/>
            <color indexed="81"/>
            <rFont val="Tahoma"/>
            <family val="2"/>
            <charset val="204"/>
          </rPr>
          <t xml:space="preserve">
Было 12</t>
        </r>
      </text>
    </comment>
    <comment ref="BC31" authorId="0">
      <text>
        <r>
          <rPr>
            <b/>
            <sz val="9"/>
            <color indexed="81"/>
            <rFont val="Tahoma"/>
            <family val="2"/>
            <charset val="204"/>
          </rPr>
          <t>Елена В. Васильева:</t>
        </r>
        <r>
          <rPr>
            <sz val="9"/>
            <color indexed="81"/>
            <rFont val="Tahoma"/>
            <family val="2"/>
            <charset val="204"/>
          </rPr>
          <t xml:space="preserve">
было 10
</t>
        </r>
      </text>
    </comment>
    <comment ref="T35" authorId="0">
      <text>
        <r>
          <rPr>
            <b/>
            <sz val="9"/>
            <color indexed="81"/>
            <rFont val="Tahoma"/>
            <family val="2"/>
            <charset val="204"/>
          </rPr>
          <t>Елена В. Васильева:</t>
        </r>
        <r>
          <rPr>
            <sz val="9"/>
            <color indexed="81"/>
            <rFont val="Tahoma"/>
            <family val="2"/>
            <charset val="204"/>
          </rPr>
          <t xml:space="preserve">
65</t>
        </r>
      </text>
    </comment>
    <comment ref="AU35" authorId="0">
      <text>
        <r>
          <rPr>
            <b/>
            <sz val="9"/>
            <color indexed="81"/>
            <rFont val="Tahoma"/>
            <family val="2"/>
            <charset val="204"/>
          </rPr>
          <t>Елена В. Васильева:</t>
        </r>
        <r>
          <rPr>
            <sz val="9"/>
            <color indexed="81"/>
            <rFont val="Tahoma"/>
            <family val="2"/>
            <charset val="204"/>
          </rPr>
          <t xml:space="preserve">
было 273
</t>
        </r>
      </text>
    </comment>
    <comment ref="AV35" authorId="0">
      <text>
        <r>
          <rPr>
            <b/>
            <sz val="9"/>
            <color indexed="81"/>
            <rFont val="Tahoma"/>
            <family val="2"/>
            <charset val="204"/>
          </rPr>
          <t>Елена В. Васильева:</t>
        </r>
        <r>
          <rPr>
            <sz val="9"/>
            <color indexed="81"/>
            <rFont val="Tahoma"/>
            <family val="2"/>
            <charset val="204"/>
          </rPr>
          <t xml:space="preserve">
Ожидаемый - 251</t>
        </r>
      </text>
    </comment>
    <comment ref="BT35" authorId="0">
      <text>
        <r>
          <rPr>
            <b/>
            <sz val="9"/>
            <color indexed="81"/>
            <rFont val="Tahoma"/>
            <family val="2"/>
            <charset val="204"/>
          </rPr>
          <t>Елена В. Васильева:</t>
        </r>
        <r>
          <rPr>
            <sz val="9"/>
            <color indexed="81"/>
            <rFont val="Tahoma"/>
            <family val="2"/>
            <charset val="204"/>
          </rPr>
          <t xml:space="preserve">
ожидаемый - 104</t>
        </r>
      </text>
    </comment>
    <comment ref="S45" authorId="0">
      <text>
        <r>
          <rPr>
            <b/>
            <sz val="9"/>
            <color indexed="81"/>
            <rFont val="Tahoma"/>
            <family val="2"/>
            <charset val="204"/>
          </rPr>
          <t>Елена В. Васильева:</t>
        </r>
        <r>
          <rPr>
            <sz val="9"/>
            <color indexed="81"/>
            <rFont val="Tahoma"/>
            <family val="2"/>
            <charset val="204"/>
          </rPr>
          <t xml:space="preserve">
8</t>
        </r>
      </text>
    </comment>
    <comment ref="AU45" authorId="0">
      <text>
        <r>
          <rPr>
            <b/>
            <sz val="9"/>
            <color indexed="81"/>
            <rFont val="Tahoma"/>
            <family val="2"/>
            <charset val="204"/>
          </rPr>
          <t>Елена В. Васильева:</t>
        </r>
        <r>
          <rPr>
            <sz val="9"/>
            <color indexed="81"/>
            <rFont val="Tahoma"/>
            <family val="2"/>
            <charset val="204"/>
          </rPr>
          <t xml:space="preserve">
было 24</t>
        </r>
      </text>
    </comment>
    <comment ref="AY45" authorId="0">
      <text>
        <r>
          <rPr>
            <b/>
            <sz val="9"/>
            <color indexed="81"/>
            <rFont val="Tahoma"/>
            <family val="2"/>
            <charset val="204"/>
          </rPr>
          <t>Елена В. Васильева:</t>
        </r>
        <r>
          <rPr>
            <sz val="9"/>
            <color indexed="81"/>
            <rFont val="Tahoma"/>
            <family val="2"/>
            <charset val="204"/>
          </rPr>
          <t xml:space="preserve">
было 14</t>
        </r>
      </text>
    </comment>
    <comment ref="BC45" authorId="0">
      <text>
        <r>
          <rPr>
            <b/>
            <sz val="9"/>
            <color indexed="81"/>
            <rFont val="Tahoma"/>
            <family val="2"/>
            <charset val="204"/>
          </rPr>
          <t>Елена В. Васильева:</t>
        </r>
        <r>
          <rPr>
            <sz val="9"/>
            <color indexed="81"/>
            <rFont val="Tahoma"/>
            <family val="2"/>
            <charset val="204"/>
          </rPr>
          <t xml:space="preserve">
Было 10</t>
        </r>
      </text>
    </comment>
  </commentList>
</comments>
</file>

<file path=xl/sharedStrings.xml><?xml version="1.0" encoding="utf-8"?>
<sst xmlns="http://schemas.openxmlformats.org/spreadsheetml/2006/main" count="4082" uniqueCount="909">
  <si>
    <t>№ п/п</t>
  </si>
  <si>
    <t>Численность руководителей и педагогических работников (чел.)</t>
  </si>
  <si>
    <t>1.1</t>
  </si>
  <si>
    <t>из них - прошедших обучение по дополнительным профессиональным программам (повышение квалификации или профессиональная переподготовка) (чел. за год)</t>
  </si>
  <si>
    <t>2.</t>
  </si>
  <si>
    <t>Численность руководителей и педагогических работников, осуществляющих подготовку кадров по ТОП-50 (чел.)</t>
  </si>
  <si>
    <t>2.1</t>
  </si>
  <si>
    <t>3.</t>
  </si>
  <si>
    <t>Численность мастеров и преподавателей профессионального учебного цикла (чел.)</t>
  </si>
  <si>
    <t>3.1</t>
  </si>
  <si>
    <t>из них - прошедших  обучение в Академии Ворлдскиллс Россия (чел. за год)</t>
  </si>
  <si>
    <t>3.2</t>
  </si>
  <si>
    <t>из них - прошедших обучение и ставших экспертами демонстрационного  экзамена (чел. за год)</t>
  </si>
  <si>
    <t>3.3</t>
  </si>
  <si>
    <t>из них - прошедших обучение и ставших экспертами Ворлдскиллс (чел. за год)</t>
  </si>
  <si>
    <t>3.4</t>
  </si>
  <si>
    <t>из них - прошедших обучение и ставших сертифицированными экспертами Ворлдскиллс (чел. за год)</t>
  </si>
  <si>
    <t>4.</t>
  </si>
  <si>
    <t>Общее количество лабораторий, мастерских, полигонов (ед.)</t>
  </si>
  <si>
    <t>4.1</t>
  </si>
  <si>
    <t>из них - оборудованных на 100% в соответствии с ФГОС СПО / инфрастуктурными листами Ворлдскиллс / иными нормативными документами (в отсутствии требований) (ед.)</t>
  </si>
  <si>
    <t>5.</t>
  </si>
  <si>
    <t>Количество реализуемых образовательных программ ТОП-50 (ед.)</t>
  </si>
  <si>
    <t>5.1</t>
  </si>
  <si>
    <t>Перечень реализуемых профессий и специальностей ТОП-50 (список)</t>
  </si>
  <si>
    <t>6.</t>
  </si>
  <si>
    <t>Общая численность студентов очной формы обучения (чел.)</t>
  </si>
  <si>
    <t>6.1</t>
  </si>
  <si>
    <t>из них - количество участников регионального чемпионата «Молодые профессионалы (Ворлдскиллс)» (чел. за год)</t>
  </si>
  <si>
    <t>7.</t>
  </si>
  <si>
    <t>Количество компетенций регионального чемпионата «Молодые профессионалы (Ворлдскиллс)», соответствующих реализуемым образовательным программам СПО (ед.)</t>
  </si>
  <si>
    <t>7.1</t>
  </si>
  <si>
    <t>Перечень компетенций регионального чемпионата «Молодые профессионалы (Ворлдскиллс)», соответствующих реализуемым образовательным программам СПО (список)</t>
  </si>
  <si>
    <t>8.</t>
  </si>
  <si>
    <t>8.1</t>
  </si>
  <si>
    <t>Перечень компетенций регионального чемпионата «Молодые профессионалы (Ворлдскиллс)», в которых будут участвовать студенты профессиональной образовательной организации (список)</t>
  </si>
  <si>
    <t>9.</t>
  </si>
  <si>
    <t>9.1</t>
  </si>
  <si>
    <t>из них - численность студентов, участвующих в региональных чемпионатах профессионального мастерства «Ворлдскиллс Россия», региональных этапах всероссийских олимпиад профессионального мастерства и отраслевых чемпионатах (чел. за год)</t>
  </si>
  <si>
    <t>10.</t>
  </si>
  <si>
    <t xml:space="preserve">Численность выпускников очной формы обучения (чел. за год) </t>
  </si>
  <si>
    <t>11.</t>
  </si>
  <si>
    <t>Численность выпускников, завершивших обучение по программам ТОП-50 (чел. за год)</t>
  </si>
  <si>
    <t>11.1</t>
  </si>
  <si>
    <t>из них - численность выпускников очной формы обучения, завершивших обучение по программам ТОП-50 (чел. за год)</t>
  </si>
  <si>
    <t>11.2</t>
  </si>
  <si>
    <t>из них - получивших сертификат в независимых центрах оценки и сертификации квалификаций или получивших «медаль профессионализма» в соответствии со стандартами «Ворлдскиллс» (чел. за год)</t>
  </si>
  <si>
    <t>12.</t>
  </si>
  <si>
    <t xml:space="preserve">Численность выпускников очной формы обучения, участвующих в демонстрационном экзамене (чел. за год) </t>
  </si>
  <si>
    <t>12.1</t>
  </si>
  <si>
    <t>из них - количество выпускников очной формы обучения, успешно сдавших демонстрационный экзамен (чел. за год)</t>
  </si>
  <si>
    <t>13.</t>
  </si>
  <si>
    <t>Численность выпускников, продемонстрировавших уровень подготовки, соответствующий̆ стандартам Ворлдскиллс Россия (чел. за год)</t>
  </si>
  <si>
    <t>14.</t>
  </si>
  <si>
    <t>Количество специализированных центров компетенций, аккредитованных по стандартам Ворлдскиллс Россия (ед.)</t>
  </si>
  <si>
    <t>14.1</t>
  </si>
  <si>
    <t>Перечень специализированных центров компетенций, аккредитованных по стандартам Ворлдскиллс Россия (список)</t>
  </si>
  <si>
    <t>15.</t>
  </si>
  <si>
    <t>Количество реализуемых образовательных программ среднего профессионального образования (ед.)</t>
  </si>
  <si>
    <t>15.1</t>
  </si>
  <si>
    <t>из них - количество образовательных программ среднего профессионального образования, в реализации которых участвуют работодатели, включая организацию учебной и производственной практики, предоставление оборудования и материалов, участие в разработке образовательных программ и оценке результатов их освоения, проведении учебных занятий (ед.)</t>
  </si>
  <si>
    <t>15.2</t>
  </si>
  <si>
    <t>16.</t>
  </si>
  <si>
    <t>9.2</t>
  </si>
  <si>
    <t>из них - численность студентов, участвующих в отборочных региональных чемпионатах профессионального мастерства «Ворлдскиллс Россия», отборочных региональных этапах всероссийских олимпиад профессионального мастерства и отборочных отраслевых чемпионатах (чел. за год)</t>
  </si>
  <si>
    <t>из них - прошедших обучение по дополнительным профессиональным программам по вопросам подготовки кадров по ТОП-50 (повышение квалификации или профессиональная переподготовка) (чел. за год)</t>
  </si>
  <si>
    <t>Общая численность студентов, обучающихся по очной форме обучения по профессиям, специальностям ТОП-50 (чел.)</t>
  </si>
  <si>
    <t>из них - количество образовательных программ среднего профессионального образования, адаптированных для инвалидов и лиц с ограниченными возможностями здоровья, в том числе с использованием дистанционных образовательных технологий (ед.)</t>
  </si>
  <si>
    <t>Количество разработанных, но не реализуемых образовательных программ среднего профессионального образования, адаптированных для инвалидов и лиц с ограниченными возможностями здоровья, в том числе с использованием дистанционных образовательных технологий (ед.)</t>
  </si>
  <si>
    <t>Примечание</t>
  </si>
  <si>
    <t>Из строки 1 настоящей формы выделить тех, кто осуществляет или будет осуществлять подготовку по ТОП-50 согласно нашим ближайшим планам (до 2020 года включительно)</t>
  </si>
  <si>
    <t>На 31.12 отчетного года</t>
  </si>
  <si>
    <t>На 01.10 отчетного года</t>
  </si>
  <si>
    <t>СПО-1, таблица 2.1.2, строка 7, графа 46 филиалы</t>
  </si>
  <si>
    <t>СПО-1, таблица 3.1, строка 2, графа 3 и строка 6, графа 3, плюс филиалы</t>
  </si>
  <si>
    <t>СПО-1, таблица 3.1, строка 11, графа 3 и строка 12, графа 3, плюс филиалы</t>
  </si>
  <si>
    <t>За календарный год</t>
  </si>
  <si>
    <t>На дату проведения регионального Чемпионата</t>
  </si>
  <si>
    <t>Из строки 6 настоящей формы выделить тех, кто обучается по ТОП-50 или будут обучаться согласно нашим ближайшим планам (до 2020 года включительно)</t>
  </si>
  <si>
    <t>СПО-1, таблица 2.1.3, строка 7, графа 4 филиалы</t>
  </si>
  <si>
    <t>Из строки 10 настоящей формы выделить тех, кто обучался по ТОП-50 или будут обучаться согласно нашим ближайшим планам (до 2020 года включительно)</t>
  </si>
  <si>
    <t>К строке 10 настоящей формы добавить выпускников заочной формы</t>
  </si>
  <si>
    <t>Из строки 10 настоящей формы выделить тех, кто участвует в демонстрационном экзамене</t>
  </si>
  <si>
    <t>Из строки 11 настоящей формы выделить получивших сертификат…</t>
  </si>
  <si>
    <t>В 2017 году - это уровень медальона, далее - неизвестно.</t>
  </si>
  <si>
    <t>43.01.09 Повар, кондитер
23.01.17 Мастер по ремонту и обслуживанию автомобилей
23.02.07 Техническое обслуживание и ремонт, двигателей, систем и агрегатов автомобиля</t>
  </si>
  <si>
    <t>43.01.09 Повар, кондитер
23.01.17 Мастер по ремонту и обслуживанию автомобилей
23.02.07 Техническое обслуживание и ремонт, двигателей, систем и агрегатов автомобиля
43.02.15 Поварское и кондитерское дело</t>
  </si>
  <si>
    <t>Ремонт и обслуживание легковых авт омобилей
Поварское дело</t>
  </si>
  <si>
    <t xml:space="preserve">Автопокраска
Ремонт и обслуживание легковых авт омобилей
Поварское дело
</t>
  </si>
  <si>
    <t>Ремонт и обслуживание легковых авт омобилей</t>
  </si>
  <si>
    <t>Ремонт и обслуживание легковых автомобилей</t>
  </si>
  <si>
    <t>Ремонт и обслуживание легковых автомобилей
Автопокраска</t>
  </si>
  <si>
    <t>КТК</t>
  </si>
  <si>
    <t>АПК</t>
  </si>
  <si>
    <t>43.01.09 Повар, кондитер</t>
  </si>
  <si>
    <t xml:space="preserve">43.01.09 Повар, кондитер
43.02.14 Поварское и кондитерское дело
43.02.14 Гостиничное дело
</t>
  </si>
  <si>
    <t>Поварское дело</t>
  </si>
  <si>
    <t>Поварское дело
Кондитерское  дело</t>
  </si>
  <si>
    <t>12/0/0</t>
  </si>
  <si>
    <t>11/0/1</t>
  </si>
  <si>
    <t xml:space="preserve">Сварщик (ручной и частично механизированной сварки (наплавки) </t>
  </si>
  <si>
    <t>Сварщик (ручной и частично механизированной сварки (наплавки), Повар, кондитер</t>
  </si>
  <si>
    <t>Сварщик (ручной и частично механизированной сварки (наплавки), Повар, кондитер, Мастер по ремонту и обслуживанию автомобилей</t>
  </si>
  <si>
    <t>"Ремонт и обслуживание легковых автомобилей" "Сварочные технологии" "Саамское рукоделие (презентационная)"  "Поварское дело"</t>
  </si>
  <si>
    <t xml:space="preserve"> -</t>
  </si>
  <si>
    <t>СНК</t>
  </si>
  <si>
    <t>15.01.05Сварщик 15.01.33 Токарь на станках с ЧПУ  43.01.09 Повар,кондитер 43.02.15 Поварское и кондитерское дело 15.01.32 Оператор станков с программным управлением 15.01.34 Фрезеровщик на станках с ЧПУ 23.02.07 Техническое обслуживание и ремонт двигателей систем и агрегатов автомобилей 15.02.08 Технология металлообрабатыващего производства</t>
  </si>
  <si>
    <t>Сварочные технологии  Электромонтаж  Инженерный дизайн   Поварское дело     Ремонт и обслуживание легковых автомобилей</t>
  </si>
  <si>
    <t>Сварочные технологии Электромонтаж Инженерный дизайн Поварское дело     Ремонт и обслуживание легковых автомобилей</t>
  </si>
  <si>
    <t>Сварочные технологии Электромонтаж Инженерный дизайн Поварское дело  Кондитерское дело            Ремонт и обслуживание легковых автомобилей    Токарные работы на станках с ЧПУ</t>
  </si>
  <si>
    <t>Сварочные технологии Электромонтаж Инженерный дизайн Поварское дело  Кондитерское дело            Ремонт и обслуживание легковых автомобилей    Токарные работы на станках с ЧПУ  Фрезерные работы на станках с ЧПУ</t>
  </si>
  <si>
    <t>Сварочные технологии Электромонтаж Инженерный дизайн Поварское дело     Ремонт и обслуживание легковых автомобилей Предпринимательство</t>
  </si>
  <si>
    <t>Сварочные технологии Электромонтаж Инженерный дизайн Поварское дело  Кондитерское дело            Ремонт и обслуживание легковых автомобилей    Токарные работы на станках с ЧПУ   Предпринимательство</t>
  </si>
  <si>
    <t>Сварочные технологии Электромонтаж Инженерный дизайн Поварское дело  Кондитерское дело            Ремонт и обслуживание легковых автомобилей    Токарные работы на станках с ЧПУ  Фрезерные работы на станках с ЧПУ Предпринимательство</t>
  </si>
  <si>
    <t>СЦК "Сварочные технологии"</t>
  </si>
  <si>
    <t xml:space="preserve">СЦК "Сварочные технологии" СЦК "Инженерный дизайн" </t>
  </si>
  <si>
    <t>МИК</t>
  </si>
  <si>
    <t xml:space="preserve">43.01.09 Повар, кондитер
</t>
  </si>
  <si>
    <t>43.01.09 Повар, кондитер
15.01.35 Мастер слесарных работ</t>
  </si>
  <si>
    <t>43.01.09 Повар, кондитер
15.01.35 Мастер слесарных работ
08.01.26 Мастер по ремонту и обслуживанию инженерных систем ЖКХ</t>
  </si>
  <si>
    <t>43.01.09 Повар, кондитер
15.01.35 Мастер слесарных работ
08.01.26 Мастер по ремонту и обслуживанию инженерных систем ЖКХ
23.02.07 Техническое обслуживание и ремонт двигателей, систем и агрегатов автомобилей
23.01.17 Мастер по ремонту автомобилей</t>
  </si>
  <si>
    <t>ОГПК</t>
  </si>
  <si>
    <t>19 (4 человека участвовало по компетенции "Туризм" на базе ГАПОУ МО «МТКС»)</t>
  </si>
  <si>
    <t>20 (учитывая участие в компетенции "Туризм" на базе ГАПОУ МО "МТКС")</t>
  </si>
  <si>
    <t>22 (учитывая участие в компетенции "Туризм" на базе ГАПОУ МО "МТКС")</t>
  </si>
  <si>
    <t>3 (компетенция "Туризм" на базе ГАПОУ МО "МТКС" )</t>
  </si>
  <si>
    <t>Дошкольное воспитание; Преподаванеи в младших классах; Туризм (компетенция "Туризм" на базе ГАПОУ МО "МТКС" )</t>
  </si>
  <si>
    <t>Дошкольное воспитание; Преподаванеи в младших классах; Туризм( на базе ГАПОУ МО «МТКС»)</t>
  </si>
  <si>
    <t>Дошкольное воспитание; Преподавание в младших классах;</t>
  </si>
  <si>
    <t>Дошкольное воспитание; Преподавание в младших классах; Туризм (на базе ГАПОУ МО «МТКС»)</t>
  </si>
  <si>
    <t>Дошкольное воспитание</t>
  </si>
  <si>
    <t>Дошкольное воспитание; Преподавание в младших классах</t>
  </si>
  <si>
    <t>МПК</t>
  </si>
  <si>
    <t>43.02.14 Гостиничное дело</t>
  </si>
  <si>
    <t>43.02.14 Гостиничное дело;43.01.09 Повар, кондитер</t>
  </si>
  <si>
    <t>43.02.14 Гостиничное дело;43.01.09 Повар, кондитер; 23.01.17 Мастер по ремонту и обслуживанию автомобилей; 23.02.07 Техническое обслуживание и ремонт двигателей, систем и агрегатов автомобилей</t>
  </si>
  <si>
    <t>Электромонтаж; Туризм; Дошкольное воспитание" Ремонт и обслуживание легковых автомобилей</t>
  </si>
  <si>
    <t>Электромотаж</t>
  </si>
  <si>
    <t>Электромонтаж; Дошкольное воспитание</t>
  </si>
  <si>
    <t>Электромонтаж; Дошкольное воспитание; Ремонт и обслуживание автомобилей.</t>
  </si>
  <si>
    <t>Электромонтаж; Дошкольное воспитание" Ремонт и обслуживание легковых автомобилей; Поварское дело</t>
  </si>
  <si>
    <t>компетенция D4 «Обслуживание грузовой техники»</t>
  </si>
  <si>
    <t>КПК</t>
  </si>
  <si>
    <t>Сантехник         Повар-кондитер</t>
  </si>
  <si>
    <t>Сантехник            Повар-кондитер Сварщик</t>
  </si>
  <si>
    <t>Сантехник         Повар-кондитер Сварщик</t>
  </si>
  <si>
    <t>Сантехник         Повар-кондитер    Сварщик         Слесарь</t>
  </si>
  <si>
    <t xml:space="preserve">Электромонтаж   Поварское дело  </t>
  </si>
  <si>
    <t>Электромонтаж   Поварское дело      Управление ж.д. транспортом           Сварочные технологии        Сантехника и отопление</t>
  </si>
  <si>
    <t>Электромонтаж   Поварское дело      Управление ж.д. транспортом    Сварочные технологии      Сантехника и отопление</t>
  </si>
  <si>
    <t>Электромонтаж   Поварское дело     Управление ж.д. транспортом   Сварочные    технологии        Сантехника и отопление</t>
  </si>
  <si>
    <t xml:space="preserve">Электромонтаж   Поварское дело        </t>
  </si>
  <si>
    <t xml:space="preserve">Электромонтаж   Поварское дело      Управление ж.д. транспортом    Сварочные технологии         Предпринимательство   </t>
  </si>
  <si>
    <t>Электромонтаж   Поварское дело      Управление ж.д. транспортом    Сварочные     технологии     Предпринимательство   Сетевое и системное администрирование</t>
  </si>
  <si>
    <t>Электромонтаж   Поварское дело      Управление ж.д. транспортом    Сварочные     технологии     Предпринимательство   Сетевое и системное администрирование       Сантехника и отопление</t>
  </si>
  <si>
    <t>СЦК "Электромонтаж"</t>
  </si>
  <si>
    <t>КИК</t>
  </si>
  <si>
    <t>Физическая культура и спорт</t>
  </si>
  <si>
    <t>СКФКиС</t>
  </si>
  <si>
    <t>Компетенция WorldSkills "Медицинский и социальный уход";
Компетенция WorldSkills Junior "Медицинский и социальный уход"</t>
  </si>
  <si>
    <t>Компетенция WorldSkills "Медицинский и социальный уход"</t>
  </si>
  <si>
    <t>СЦК по направлению "Сестринское дело"</t>
  </si>
  <si>
    <t>ММК</t>
  </si>
  <si>
    <t>1)Электромонтаж.              2)Сварочные технологии.</t>
  </si>
  <si>
    <t>1)Электромонтаж.              2)Сварочные технологии. 3)Предпринимательство.</t>
  </si>
  <si>
    <t>1)Электромонтаж2)Предпринимательство</t>
  </si>
  <si>
    <t>Слесарное дело</t>
  </si>
  <si>
    <t>ПЭК</t>
  </si>
  <si>
    <t xml:space="preserve"> - </t>
  </si>
  <si>
    <t xml:space="preserve">Поварское дело, Сварочные технологии, Дошкольное вопистание, Ремонт и обслуживание легковых автомобилей </t>
  </si>
  <si>
    <t>ППТ</t>
  </si>
  <si>
    <t xml:space="preserve">09.02.07  Информационные системы и программирование
09.02.06  Сетевое и системное администрирование
</t>
  </si>
  <si>
    <t>09.02.07 Информационные системы и программирование
09.02.06 Сетевое и системное администрирование 43.02.15 Поварское и кондитерское дело</t>
  </si>
  <si>
    <t>09.02.07 Информационные системы и программирование
09.02.06 Сетевое и системное администрирование 43.02.15 Поварское и кондитерское дело 10.02.05 Обеспечение информационной безопасности автоматизированных систем</t>
  </si>
  <si>
    <t>"Сетевое и системное администрирование", "Предпринимательство", "Программные решения для бизнеса"</t>
  </si>
  <si>
    <t>"Сетевое и системное администрирование", "Сетевое и системное администрирование. Юниоры", "Предпринимательство", "Программные решения для бизнеса"</t>
  </si>
  <si>
    <t>"Сетевое и системное администрирование", "Сетевое и системное администрирование. Юниоры", "Предпринимательство", "Программные решения для бизнеса", "Программные решения для бизнеса. Юниоры"</t>
  </si>
  <si>
    <t>"Сетевое и системное администрирование", "Предпринимательство", "Программные решения для бизнеса", "Поварское дело"</t>
  </si>
  <si>
    <t>"Сетевое и системное администрирование", "Сетевое и системное администрирование. Юниоры", "Предпринимательство", "Программные решения для бизнеса", "Поварское дело"</t>
  </si>
  <si>
    <t>"Сетевое и системное администрирование", "Сетевое и системное администрирование. Юниоры", "Предпринимательство", "Программные решения для бизнеса", "Программные решения для бизнеса. Юниоры", "Поварское дело"</t>
  </si>
  <si>
    <t>Сетевое и системное администрирование</t>
  </si>
  <si>
    <t>МКЭиИТ</t>
  </si>
  <si>
    <t xml:space="preserve">Повар, кондитер
</t>
  </si>
  <si>
    <t xml:space="preserve">Повар, кондитер; Монтаж, ТО и ремонт промышленного оборудования;  Сварщик (ручной и частично механизированной сварки (наплавки)
</t>
  </si>
  <si>
    <t>Повар, кондитер; Монтаж, ТО и ремонт промышленного оборудования;  Сварщик (ручной и частично механизированной сварки (наплавки); 
Мастер КИП и А; Контроль работы измерительных приборов</t>
  </si>
  <si>
    <t>Повар, кондитер; Монтаж, ТО и ремонт промышленного оборудования;  Сварщик (ручной и частично механизированной сварки (наплавки); Мастер отделочных строительных и декоративных работ; Мастер слесарных работ; Аддитивные технологии
Мастер КИП и А; Контроль работы измерительных приборов</t>
  </si>
  <si>
    <t>Сварочные технологии
Поварское дело
Облицовка плиткой
Туризм
Малярные и декоративные работы
Ремонт и обслуживаие автомобиля</t>
  </si>
  <si>
    <t xml:space="preserve">
Поварское дело
Облицовка плиткой
Туризм
Малярные и декоративные работы
Электромонтаж Кондитерское дело Сухое строительсьво</t>
  </si>
  <si>
    <t xml:space="preserve">
Поварское дело Сввраочные технологии
Облицовка плиткой
Малярные и декоративные работы
Электромонтаж Кондитерское дело </t>
  </si>
  <si>
    <t>Сварочные технологии
Поварское дело
Облицовка плиткой
Малярные и декоративные работы кондитерское дело
Ремонт и обслуживаие автомобиля электромонтаж</t>
  </si>
  <si>
    <t>Сварочные технологии
Облицовка плиткой
Туризм
Малярные и декоративные работы
Ремонт и обслужива-ние автомобиля Поварское дело</t>
  </si>
  <si>
    <t xml:space="preserve">Облицовка плиткой
Туризм
Малярные и декоративные работы
Электромонтаж Кондитерское дело Поварское дело </t>
  </si>
  <si>
    <t>Сантехника и отопление Сварочные технологии
Облицовка плиткой
Малярные идекоративные работы
Электро-монтаж Кондитерское дело Поварское дело</t>
  </si>
  <si>
    <t xml:space="preserve">Сантехника и отопление Сварочные технологии
Облицовка плиткой
Малярные идекоративные работы Поварское дело Кондитерское дело
Ремонт и обслужива-ние автомобиля Электромонтаж Выпечка осетинских пирогов </t>
  </si>
  <si>
    <t>Облицовка плиткой</t>
  </si>
  <si>
    <t xml:space="preserve">Сантехника и отопление 
</t>
  </si>
  <si>
    <t>МонПК</t>
  </si>
  <si>
    <t>30/2</t>
  </si>
  <si>
    <t>31/2</t>
  </si>
  <si>
    <t>32/3</t>
  </si>
  <si>
    <t>33/3</t>
  </si>
  <si>
    <t>15.01.15 Сварщик (ручной и частично механизированной сварки (наплавки), 43.01.09 Повар, кондитер,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23.01.17 Мастер по ремонту и обслуживанию автомобилей</t>
  </si>
  <si>
    <t>15.01.15 Сварщик (ручной и частично механизированной сварки (наплавки), 43.01.09 Повар, кондитер,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23.01.17 Мастер по ремонту и обслуживанию автомобилей, 43.02.15 Поварское и кондитерское дело, 23.03.07 Техническое обслуживание и
ремонт двигателей, систем и агрегатов
автомобилей</t>
  </si>
  <si>
    <t>«Малярные и декоративные работы», «Электромонтаж», «Сварочные технологии», «Ремонт и обслуживание легковых автомобилей», «Поварское дело», «Облицовка плиткой», "Предпринимательство", "Инженерный дизайн CAD"</t>
  </si>
  <si>
    <t>«Малярные и декоративные работы», «Электромонтаж», «Сварочные технологии», «Ремонт и обслуживание легковых автомобилей», «Поварское дело», «Облицовка плиткой», "Предпринимательство", "Инженерный дизайн CAD", "Столярное дело"</t>
  </si>
  <si>
    <t>«Малярные и декоративные работы», «Электромонтаж», «Сварочные технологии», «Ремонт и обслуживание легковых автомобилей», «Поварское дело», «Облицовка плиткой»</t>
  </si>
  <si>
    <t>«Малярные и декоративные работы», «Электромонтаж», «Сварочные технологии», «Ремонт и обслуживание легковых автомобилей», «Поварское дело», «Облицовка плиткой», "Предпринимательство"</t>
  </si>
  <si>
    <t>«Малярные и декоративные работы», «Электромонтаж», «Сварочные технологии», «Ремонт и обслуживание легковых автомобилей», «Поварское дело», «Облицовка плиткой», "Предпринимательство", "Столярное дело"</t>
  </si>
  <si>
    <t>«Малярные и декоративные работы», «Электромонтаж», «Сварочные технологии», «Ремонт и обслуживание легковых автомобилей», «Поварское дело», «Облицовка плиткой», "Предпринимательство", "Столярное дело", "Инженерный дизайн CAD (САПР)"</t>
  </si>
  <si>
    <t>"Строительная сфера": по компетенции «Малярные и декоративные работы»</t>
  </si>
  <si>
    <t>МСК</t>
  </si>
  <si>
    <t>Технология парикмахерского искусства, Технология эстетических услуг</t>
  </si>
  <si>
    <t>Технология парикмахерского искусства, Технология эстетических услуг, Гостиничное дело</t>
  </si>
  <si>
    <t>Парикмахерское искусство, Туризм</t>
  </si>
  <si>
    <t>Парикмахерское искусство, Туризм, Прикладная эстетика</t>
  </si>
  <si>
    <t>Парикмахерское искусство, Туризм, Прикладная эстетика, Гостиничное дело</t>
  </si>
  <si>
    <t>Парикмахерское искусство</t>
  </si>
  <si>
    <t>МТКС</t>
  </si>
  <si>
    <t>Медицинский и социальный уход</t>
  </si>
  <si>
    <t>Медицинский ти социальный уход.(WSR;IuniorSkils)</t>
  </si>
  <si>
    <t>КМК</t>
  </si>
  <si>
    <r>
      <rPr>
        <u/>
        <sz val="8"/>
        <rFont val="Times New Roman"/>
        <family val="1"/>
        <charset val="204"/>
      </rPr>
      <t>1) 15.01.05</t>
    </r>
    <r>
      <rPr>
        <sz val="8"/>
        <rFont val="Times New Roman"/>
        <family val="1"/>
        <charset val="204"/>
      </rPr>
      <t xml:space="preserve"> Сварщик (ручной и частично механизированной сварки (наплавки)     2) </t>
    </r>
    <r>
      <rPr>
        <u/>
        <sz val="8"/>
        <rFont val="Times New Roman"/>
        <family val="1"/>
        <charset val="204"/>
      </rPr>
      <t xml:space="preserve">23.01.03 </t>
    </r>
    <r>
      <rPr>
        <sz val="8"/>
        <rFont val="Times New Roman"/>
        <family val="1"/>
        <charset val="204"/>
      </rPr>
      <t>Автомеханик</t>
    </r>
  </si>
  <si>
    <r>
      <t>1)</t>
    </r>
    <r>
      <rPr>
        <u/>
        <sz val="8"/>
        <rFont val="Times New Roman"/>
        <family val="1"/>
        <charset val="204"/>
      </rPr>
      <t xml:space="preserve"> 15.01.05</t>
    </r>
    <r>
      <rPr>
        <sz val="8"/>
        <rFont val="Times New Roman"/>
        <family val="1"/>
        <charset val="204"/>
      </rPr>
      <t xml:space="preserve"> Сварщик (ручной и частично механизированной сварки (наплавки)     2) </t>
    </r>
    <r>
      <rPr>
        <u/>
        <sz val="8"/>
        <rFont val="Times New Roman"/>
        <family val="1"/>
        <charset val="204"/>
      </rPr>
      <t>15.01.31</t>
    </r>
    <r>
      <rPr>
        <sz val="8"/>
        <rFont val="Times New Roman"/>
        <family val="1"/>
        <charset val="204"/>
      </rPr>
      <t xml:space="preserve"> Мастер контрольно-измерительных приборов и автоматики</t>
    </r>
  </si>
  <si>
    <r>
      <t>1)</t>
    </r>
    <r>
      <rPr>
        <u/>
        <sz val="8"/>
        <rFont val="Times New Roman"/>
        <family val="1"/>
        <charset val="204"/>
      </rPr>
      <t xml:space="preserve"> 15.01.05</t>
    </r>
    <r>
      <rPr>
        <sz val="8"/>
        <rFont val="Times New Roman"/>
        <family val="1"/>
        <charset val="204"/>
      </rPr>
      <t xml:space="preserve"> Сварщик (ручной и частично механизированной сварки (наплавки)     2) </t>
    </r>
    <r>
      <rPr>
        <u/>
        <sz val="8"/>
        <rFont val="Times New Roman"/>
        <family val="1"/>
        <charset val="204"/>
      </rPr>
      <t>15.01.31</t>
    </r>
    <r>
      <rPr>
        <sz val="8"/>
        <rFont val="Times New Roman"/>
        <family val="1"/>
        <charset val="204"/>
      </rPr>
      <t xml:space="preserve"> Мастер контрольно-измерительных приборов и автоматики    3)</t>
    </r>
    <r>
      <rPr>
        <u/>
        <sz val="8"/>
        <rFont val="Times New Roman"/>
        <family val="1"/>
        <charset val="204"/>
      </rPr>
      <t>43.03.03</t>
    </r>
    <r>
      <rPr>
        <sz val="8"/>
        <rFont val="Times New Roman"/>
        <family val="1"/>
        <charset val="204"/>
      </rPr>
      <t xml:space="preserve"> Гостиничное дело</t>
    </r>
  </si>
  <si>
    <r>
      <t>1)</t>
    </r>
    <r>
      <rPr>
        <u/>
        <sz val="8"/>
        <rFont val="Times New Roman"/>
        <family val="1"/>
        <charset val="204"/>
      </rPr>
      <t xml:space="preserve"> 15.01.05</t>
    </r>
    <r>
      <rPr>
        <sz val="8"/>
        <rFont val="Times New Roman"/>
        <family val="1"/>
        <charset val="204"/>
      </rPr>
      <t xml:space="preserve"> Сварщик (ручной и частично механизированной сварки (наплавки) 2) </t>
    </r>
    <r>
      <rPr>
        <u/>
        <sz val="8"/>
        <rFont val="Times New Roman"/>
        <family val="1"/>
        <charset val="204"/>
      </rPr>
      <t>15.01.31</t>
    </r>
    <r>
      <rPr>
        <sz val="8"/>
        <rFont val="Times New Roman"/>
        <family val="1"/>
        <charset val="204"/>
      </rPr>
      <t xml:space="preserve"> Мастер контрольно-измерительных приборов и автоматики    3)</t>
    </r>
    <r>
      <rPr>
        <u/>
        <sz val="8"/>
        <rFont val="Times New Roman"/>
        <family val="1"/>
        <charset val="204"/>
      </rPr>
      <t>43.03.03</t>
    </r>
    <r>
      <rPr>
        <sz val="8"/>
        <rFont val="Times New Roman"/>
        <family val="1"/>
        <charset val="204"/>
      </rPr>
      <t xml:space="preserve"> Гостиничное дело  4) </t>
    </r>
    <r>
      <rPr>
        <u/>
        <sz val="8"/>
        <rFont val="Times New Roman"/>
        <family val="1"/>
        <charset val="204"/>
      </rPr>
      <t>27.02.09</t>
    </r>
    <r>
      <rPr>
        <sz val="8"/>
        <rFont val="Times New Roman"/>
        <family val="1"/>
        <charset val="204"/>
      </rPr>
      <t xml:space="preserve"> Контроль работы измерительных приборов</t>
    </r>
  </si>
  <si>
    <r>
      <t xml:space="preserve">Показатель (ТОЛЬКО в части </t>
    </r>
    <r>
      <rPr>
        <b/>
        <sz val="11"/>
        <color rgb="FFFF0000"/>
        <rFont val="Times New Roman"/>
        <family val="2"/>
        <charset val="204"/>
      </rPr>
      <t>СПО</t>
    </r>
    <r>
      <rPr>
        <b/>
        <sz val="11"/>
        <rFont val="Times New Roman"/>
        <family val="2"/>
        <charset val="204"/>
      </rPr>
      <t>)</t>
    </r>
  </si>
  <si>
    <r>
      <t>Количество компетенций регионального чемпионата «Молодые профессионалы (Ворлдскиллс)», в которых будут участвовать студенты профессиональной образовательной организации (</t>
    </r>
    <r>
      <rPr>
        <sz val="11"/>
        <color rgb="FFFF0000"/>
        <rFont val="Times New Roman"/>
        <family val="2"/>
        <charset val="204"/>
      </rPr>
      <t>ед.</t>
    </r>
    <r>
      <rPr>
        <sz val="11"/>
        <rFont val="Times New Roman"/>
        <family val="2"/>
        <charset val="204"/>
      </rPr>
      <t>)</t>
    </r>
  </si>
  <si>
    <t>Доля руководителей и педагогических работников, прошедших обучение по дополнительным профессиональным программам (повышение квалификации или профессиональная переподготовка) (%)</t>
  </si>
  <si>
    <t>ВСЕ</t>
  </si>
  <si>
    <t>Доля руководителей и педагогических работников, прошедших обучение по дополнительным профессиональным программам по вопросам подготовки кадров по ТОП-50 (повышение квалификации или профессиональная переподготовка), из числа осуществляющих подготовку кадров по ТОП-50 (%)</t>
  </si>
  <si>
    <t>Доля оборудованных на 100% в соответствии с ФГОС СПО / инфрастуктурными листами Ворлдскиллс / иными нормативными документами (в отсутствии требований) (%)</t>
  </si>
  <si>
    <t>43.01.09 Повар, кондитер
43.02.14 Поварское и кондитерское дело
43.02.14 Гостиничное дело
08.01.08 Мастер отделочных строительных и декоративных работ
08.01.24 Мастер столярно—плотничных, паркетных и стекольных работ
43.02.13 Технология парикмахерского искусства</t>
  </si>
  <si>
    <t>43.01.09 Повар, кондитер
43.02.14 Поварское и кондитерское дело
43.02.14 Гостиничное дело
08.01.08 Мастер отделочных строительных и декоративных работ
08.01.24 Мастер столярно—плотничных, паркетных и стекольных работ</t>
  </si>
  <si>
    <t>15.01.05 Сварщик 
15.01.33 Токарь на станках с ЧПУ 
43.01.09 Повар,кондитер</t>
  </si>
  <si>
    <t>Показатели результативности деятельности</t>
  </si>
  <si>
    <t>12 / 24</t>
  </si>
  <si>
    <r>
      <t xml:space="preserve">Показатель (ТОЛЬКО в части </t>
    </r>
    <r>
      <rPr>
        <b/>
        <sz val="12"/>
        <color rgb="FFFF0000"/>
        <rFont val="Times New Roman"/>
        <family val="2"/>
        <charset val="204"/>
      </rPr>
      <t>СПО</t>
    </r>
    <r>
      <rPr>
        <b/>
        <sz val="12"/>
        <rFont val="Times New Roman"/>
        <family val="2"/>
        <charset val="204"/>
      </rPr>
      <t>)</t>
    </r>
  </si>
  <si>
    <t>Обслуживание грузовой техники</t>
  </si>
  <si>
    <t>08.01.26. Мастер по ремонту и обслуживанию инженерных систем ЖКХ
43.01.09. Повар, кондитер</t>
  </si>
  <si>
    <t>из них - прошедших обучение в Академии Ворлдскиллс Россия (чел. за год)</t>
  </si>
  <si>
    <t>из них - прошедших обучение и ставших экспертами демонстрационного экзамена (чел. за год)</t>
  </si>
  <si>
    <t xml:space="preserve">В регионе реализуется 12 программ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15.01.05 Сварщик (ручной и частично механизированной сварки (наплавки)
15.01.33 Токарь на станках с числовым программным управлением
23.01.17 Мастер по ремонту и обслуживанию автомобилей
09.02.06 Сетевое и системное администрирование
09.02.07 Информационные системы и программирование
23.02.07 Техническое обслуживание и ремонт двигателей, систем и агрегатов автомобилей
43.01.09 Повар, кондитер
43.02.12 Технология эстетических услуг
43.02.13 Технология парикмахерского искусства
</t>
  </si>
  <si>
    <t xml:space="preserve">09.02.07 Информационные системы и программирование
09.02.06 Сетевое и системное администрирование
</t>
  </si>
  <si>
    <t>15.01.05 Сварщик (ручной и частично механизированной сварки (наплавки)
15.01.33 Токарь на станках с числовым программным управлением
43.01.09 Повар, кондитер</t>
  </si>
  <si>
    <t>15.01.15 Сварщик (ручной и частично механизированной сварки (наплавки)
43.01.09 Повар, кондитер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23.01.17 Мастер по ремонту и обслуживанию автомобилей</t>
  </si>
  <si>
    <t>43.02.12 Технология парикмахерского искусства
43.02.12 Технология эстетических услуг</t>
  </si>
  <si>
    <t>Добавился
15.01.35 Мастер слесарных работ</t>
  </si>
  <si>
    <t>15.01.05 Сварщик (ручной и частично механизированной сварки (наплавки)</t>
  </si>
  <si>
    <t>15.01.05 Сварщик (ручной и частично механизированной сварки (наплавки)
43.01.09 Повар, кондитер</t>
  </si>
  <si>
    <t>Добавился 
15.01.31 Мастер контрольно-измерительных приборов и автоматики</t>
  </si>
  <si>
    <t xml:space="preserve">15.01.05 Сварщик (ручной и частично механизированной сварки (наплавки) </t>
  </si>
  <si>
    <t>Добавился
23.01.17 Мастер по ремонту и обслуживанию автомобилей</t>
  </si>
  <si>
    <t>20 / 43</t>
  </si>
  <si>
    <t xml:space="preserve">Электромонтаж
Поварское дело </t>
  </si>
  <si>
    <t>Ремонт и обслуживание легковых автомобилей
Поварское дело</t>
  </si>
  <si>
    <t>Добавилось
Программные решения для бизнеса. Юниоры</t>
  </si>
  <si>
    <t>Парикмахерское искусство
Туризм</t>
  </si>
  <si>
    <t xml:space="preserve">Поварское дело
Сварочные технологии
Дошкольное вопистание
Ремонт и обслуживание легковых автомобилей </t>
  </si>
  <si>
    <t>Исчезло Ремонт и обслуживание легковых автомобилей</t>
  </si>
  <si>
    <t>Сварочные технологии</t>
  </si>
  <si>
    <t>Ремонт и обслуживание легковых автомобилей
Сварочные технологии
Саамское рукоделие (презентационная)
Поварское дело</t>
  </si>
  <si>
    <t>Сварочные технологии
Электромонтаж
Инженерный дизайн CAD
Поварское дело
Ремонт и обслуживание легковых автомобилей
Предпринимательство</t>
  </si>
  <si>
    <t>Дошкольное воспитание
Преподавание в младших классах
Туризм (на базе ГАПОУ МО "МТКС" )</t>
  </si>
  <si>
    <t>Дошкольное воспитание
Преподавание в младших классах
Туризм</t>
  </si>
  <si>
    <t>Исчез Туризм</t>
  </si>
  <si>
    <t>Добавилось 
Предпринимательство</t>
  </si>
  <si>
    <t>Малярные и декоративные работы</t>
  </si>
  <si>
    <t>Доля в (%)</t>
  </si>
  <si>
    <t>Показатель (ТОЛЬКО в части СПО)</t>
  </si>
  <si>
    <t>Количество компетенций регионального чемпионата «Молодые профессионалы (Ворлдскиллс)», в которых будут участвовать студенты профессиональной образовательной организации (ед.)</t>
  </si>
  <si>
    <t>Добавился
08.01.26 Мастер по ремонту и обслуживанию инженерных систем ЖКХ</t>
  </si>
  <si>
    <t>Поварское дело
Парикмахерское искусство
Электромонтаж
Облицовка плиткой
Туризм
Сварочные технологии</t>
  </si>
  <si>
    <t>Электромонтаж
Туризм
Дошкольное воспитание
Ремонт и обслуживание легковых автомобилей</t>
  </si>
  <si>
    <t>Малярные и декоративные работы
Электромонтаж
Сварочные технологии
Ремонт и обслуживание легковых автомобилей
Поварское дело
Облицовка плиткой
Предпринимательство
Инженерный дизайн CAD</t>
  </si>
  <si>
    <t xml:space="preserve">Поварское дело
Ремонт и обслуживание легковых автомобилей
Электромонтаж
</t>
  </si>
  <si>
    <t>Электромонтаж
Ремонт и обслуживание легковых автомобилей
Сварочные технологии</t>
  </si>
  <si>
    <t xml:space="preserve">Поварское дело
Парикмахерское искусство
Электромонтаж
Облицовка плиткой
</t>
  </si>
  <si>
    <t>Поварское дело
Парикмахерское искусство
Электромонтаж
Облицовка плиткой
Сварочные технологии</t>
  </si>
  <si>
    <t>Поварское дело
Парикмахерское искусство
Электромонтаж
Облицовка плиткой
Сварочные технологии
Кондитерское дело</t>
  </si>
  <si>
    <t>Поварское дело
Парикмахерское искусство
Электромонтаж
Облицовка плиткой
Сварочные технологии
Туризм
Кондитерское дело</t>
  </si>
  <si>
    <t>Малярные и декоративные работы
Электромонтаж
Сварочные технологии
Ремонт и обслуживание легковых автомобилей
Поварское дело</t>
  </si>
  <si>
    <t xml:space="preserve">Сварочные технологии
Поварское дело
Ремонт и обслуживание легковых автомобилей
Электромонтаж
</t>
  </si>
  <si>
    <t>Электромонтаж
Сварочные технологии</t>
  </si>
  <si>
    <t>Поварское дело
Парикмахерское искусство
Электромонтаж
Облицовка плиткой
Туризм
Сварочные технологии
Малярные и декоративные работы</t>
  </si>
  <si>
    <t xml:space="preserve">1 Поварское дело
2 Ремонт и обслуживание легковых автомобилей
3 Электромонтаж
</t>
  </si>
  <si>
    <t xml:space="preserve">1 Сварочные технологии
2 Поварское дело
3 Ремонт и обслуживание легковых автомобилей
4 Электромонтаж
</t>
  </si>
  <si>
    <t xml:space="preserve">
1 Поварское дело
2 Ремонт и обслуживание легковых автомобилей
3 Электромонтаж
4 Обработка листового металла
</t>
  </si>
  <si>
    <t xml:space="preserve">1 Поварское дело
2 Ремонт и обслуживание легковых автомобилей
3 Электромонтаж
4 Обработка листового металла
</t>
  </si>
  <si>
    <t>1)Электромонтаж 2)Ремонт и обслуживание легковых автомобилей 3)Сварочные технологии.</t>
  </si>
  <si>
    <t>1)Электромонтаж 2)Сварочные технологии.</t>
  </si>
  <si>
    <t>1)Электромонтаж.</t>
  </si>
  <si>
    <t xml:space="preserve">1 Сварочные технологии
2 Поварское дело
3 Ремонт и обслуживание легковых автомобилей
4 Электромонтаж
5 Обработка листового металла
</t>
  </si>
  <si>
    <t>Туризм</t>
  </si>
  <si>
    <t>Добавилось
43.01.09 Повар, кондитер</t>
  </si>
  <si>
    <t xml:space="preserve">Добавилось 
23.01.17 Мастер по ремонту и обслуживанию автомобилей
23.02.07 Техническое обслуживание и ремонт двигателей, систем и агрегатов автомобилей </t>
  </si>
  <si>
    <t>Добавилось
43.02.14 Гостиничное дело</t>
  </si>
  <si>
    <t xml:space="preserve">Добавилось
23.02.07 Техническое обслуживание и ремонт двигателей, систем и агрегатов автомобиля </t>
  </si>
  <si>
    <t>Добавилось
43.02.15 Поварское и кондитерское дело</t>
  </si>
  <si>
    <t>4.2</t>
  </si>
  <si>
    <t>4.3</t>
  </si>
  <si>
    <t>Доля оборудованных на 100% в соответствии со старыми ФГОС СПО (%)</t>
  </si>
  <si>
    <t>из них - оборудованных на 100% в отсутствии требований к МТБ (старые ФГОС СПО) (ед.)</t>
  </si>
  <si>
    <t>из них - оборудованных на 100% в соответствии с требованиями к МТБ новых ФГОС СПО (ед.)</t>
  </si>
  <si>
    <t>Доля оборудованных на 100% в соответствии с требованиями к МТБ новых ФГОС СПО (%)</t>
  </si>
  <si>
    <t>Добавилось
43.02.13 Технология парикмахерского искусства</t>
  </si>
  <si>
    <t>Добавилось
15.02.12 Монтаж, техническое обслуживание и ремонт промышленного оборудования</t>
  </si>
  <si>
    <t>Добавилось
10.02.05 Обеспечение информационной безопасности автоматизированных систем</t>
  </si>
  <si>
    <t>Добавилось
27.02.09 Контроль работы измерительных приборов</t>
  </si>
  <si>
    <t>Добавилось
Столярное дело</t>
  </si>
  <si>
    <t>Добавилось
Прикладная эстетика</t>
  </si>
  <si>
    <t>Добавилось
Гостиничное дело</t>
  </si>
  <si>
    <t xml:space="preserve">Добавилось
Сварочные технологии
</t>
  </si>
  <si>
    <t>Добавилось
Сетевое и системное администрирование</t>
  </si>
  <si>
    <t>Добавилось
Дошкольное воспитание</t>
  </si>
  <si>
    <t>Добавилось
Поварское дело</t>
  </si>
  <si>
    <t>Добавилось
Медицинский и социальный уход. Юниоры</t>
  </si>
  <si>
    <t>Добавилось
Кондитерское дело</t>
  </si>
  <si>
    <t>Добавилось
Предпринимательство</t>
  </si>
  <si>
    <t>Добавилось 8 / 19 программ 
15.01.31 Мастер контрольно-измерительных приборов и автоматики
15.01.32 Оператор станков с программным управлением
15.01.34 Фрезеровщик на станках с числовым программным управлением
15.01.35 Мастер слесарных работ
15.02.12 Монтаж, техническое обслуживание и ремонт промышленного оборудования (по отраслям)
15.02.15 Технология металлообрабатывающего производства
43.02.14 Гостиничное дело
43.02.15 Поварское и кондитерское дело</t>
  </si>
  <si>
    <t xml:space="preserve">Добавилось
43.02.14 Поварское и кондитерское дело
43.02.14 Гостиничное дело
</t>
  </si>
  <si>
    <t>Добавилось
08.01.08 Мастер отделочных строительных и декоративных работ
08.01.24 Мастер столярно-плотничных, паркетных и стекольных работ</t>
  </si>
  <si>
    <t>Добавилось
43.02.15 Поварское и кондитерское дело
15.01.05. Сварщик (ручной и частично механизированной сварки (наплавки)</t>
  </si>
  <si>
    <t>Добавилось
43.02.15 Поварское и кондитерское дело
15.01.32 Оператор станков с программным управлением
15.01.34 Фрезеровщик на станках с ЧПУ
23.02.07 Техническое обслуживание и ремонт двигателей систем и агрегатов автомобилей
15.02.08 Технология металлообрабатыващего производства</t>
  </si>
  <si>
    <t xml:space="preserve">Добавилось
15.01.05 Сварщик (ручной и частично механизированной сварки (наплавки)
15.02.12 Монтаж, техническое обслуживание и ремонт промышленного оборудования (по отраслям)
</t>
  </si>
  <si>
    <t>Добавилось
15.01.31 Мастер контрольно-измерительных приборов и автоматики
27.02.06 Контроль работы измерительных приборов</t>
  </si>
  <si>
    <t>Добавилось
08.01.25 Мастер отделочных строительных и декоративных работ
15.01.35 Мастер слесарных работ
15.02.09 Аддитивные технологии</t>
  </si>
  <si>
    <t>Добавилось
43.02.15 Поварское и кондитерское дело
23.03.07 Техническое обслуживание и ремонт двигателей, систем и агрегатов автомобилей</t>
  </si>
  <si>
    <t>17.</t>
  </si>
  <si>
    <t xml:space="preserve">Наличие основных фондов - Машины и оборудование ( в руб.)
</t>
  </si>
  <si>
    <t>Наличие основных фондов - Машины и оборудование не старше 5 лет (в руб.)</t>
  </si>
  <si>
    <t>Доля в %</t>
  </si>
  <si>
    <t>Общий объем внебюджетных расходов в 2017 году (руб.)</t>
  </si>
  <si>
    <t>Объем внебюджетных расходов в 2017 году, направленных на приобретение машин и оборудования (руб.)</t>
  </si>
  <si>
    <t>18</t>
  </si>
  <si>
    <t>17</t>
  </si>
  <si>
    <t>Добавилось
Медицинский и социальный уход. Юниор</t>
  </si>
  <si>
    <t>Добавилось
Сварочные технологии</t>
  </si>
  <si>
    <t>Добавилось
Кондитерское дело
Автопокраска</t>
  </si>
  <si>
    <t>Добавилось
Автопокраска</t>
  </si>
  <si>
    <t>Добавилось
09.02.06 Сетевое и системное администрирование</t>
  </si>
  <si>
    <t>Добавилось Управление железнодорожным транспортом</t>
  </si>
  <si>
    <t>Добавилось
Парикмахерское искусство</t>
  </si>
  <si>
    <t>Добавилось
Преподавание в младших классах</t>
  </si>
  <si>
    <t>Сетевое и системное администрирование
Сетевое и системное администрирование JS
Предпринимательство
Программные решения для бизнеса
Поварское дело</t>
  </si>
  <si>
    <t xml:space="preserve">Добавилось
Сетевое и системное администрирование. Юниоры
Поварское дело. JS
</t>
  </si>
  <si>
    <t xml:space="preserve">Сетевое и системное администрирование
Сетевое и системное администрирование JS
Предпринимательство
Программные решения для бизнеса
</t>
  </si>
  <si>
    <t>Добавилось Программные решения для бизнеса</t>
  </si>
  <si>
    <t>Добавилось Предпринимательство</t>
  </si>
  <si>
    <t>Добавилось 2 программы
15.02.09 Аддитивные технологии
54.01.20 Графический дизайнер</t>
  </si>
  <si>
    <t>Убрали Туризм
Добавили 
Поварское дело
Кондитерское дело</t>
  </si>
  <si>
    <t>Электромонтаж</t>
  </si>
  <si>
    <t>Добавилось
Ремонт и обслуживание автомобилей</t>
  </si>
  <si>
    <t>см. 7.1</t>
  </si>
  <si>
    <t>Добавилось Технологии моды</t>
  </si>
  <si>
    <t>Добавилось
Прикладная эстетика,Предпринимательство, Малярные и декоративные работы</t>
  </si>
  <si>
    <t>22 / 56</t>
  </si>
  <si>
    <t>24 / 69</t>
  </si>
  <si>
    <t>Сварочные технологии
Поварское дело
Облицовка плиткой
Туризм
Малярные и декоративные работы
Ремонт и обслуживание автомобилей</t>
  </si>
  <si>
    <t>Исчезло
Ремонт и обслуживание легковых автомобилей</t>
  </si>
  <si>
    <t xml:space="preserve">Добавилось
Кондитерское дело
</t>
  </si>
  <si>
    <t>Добавилось
Сантехника и отопление</t>
  </si>
  <si>
    <t>Ремонт и обслуживание легковых автомобилей (КТК)</t>
  </si>
  <si>
    <t>Добавилось
Инженерный дизайн CAD (САПР)</t>
  </si>
  <si>
    <t>Добавилось
Фрезерные и токарные работы</t>
  </si>
  <si>
    <t>Добавилось
Автопокраска (КТК)
Инженерный дизайн CAD (САПР) (МИК)
Программные решения для бизнеса (МКЭиИТ)
Преподавание в младших классах (МПК)
Облицовка плиткой (МонПК)
Малярные и декоративные работы (МСК)
Парикмахерское искусство (МТКС)
КИПиА (ПЭК)</t>
  </si>
  <si>
    <t xml:space="preserve">Добавился 54.01.20 Графический дизайнер </t>
  </si>
  <si>
    <t>Добавилось
23.02.07 Техническое обслуживание и ремонт двигателей, систем и агрегатов автомобилей
23.01.17 Мастер по ремонту и обслуживанию автомобилей</t>
  </si>
  <si>
    <t>Добавилось
43.03.03 Гостиничное дело 
15.01.35 Мастер слесарных работ</t>
  </si>
  <si>
    <t>Медицинский и социальный уход (ММК)
Сварочные технологии (МИК)
Дошкольное воспитание (МПК)
Преподавание в младших классах (МПК)
Электромонтаж (КИК)
Саамское рукоделие (СНК)
Сетевое и системное администрирование (МКЭиИТ)
Парикмахерское искусство (МТКС)
Ремонт и обслуживание легковых автомобилей (КТК)
Поварское дело (АПК)
Инженерный дизайн CAD (САПР) (МИК)
Программные решения для бизнеса (МКЭиИТ)
Облицовка плиткой (МонПК)
Малярные и декоративные работы (МСК)
Физическая культура и спорт (СКФКиС)
Предпринимательство (МКЭиИТ)
Туризм (МТКС)
Электромонтаж. Юниоры</t>
  </si>
  <si>
    <t>Добавилось
Управление ж.д. транспортом
Сварочные технологии</t>
  </si>
  <si>
    <t>Добавили 
Кузовной ремонт
Обслуживание грузовой техники</t>
  </si>
  <si>
    <t>Добавилось
Кузовной ремонт</t>
  </si>
  <si>
    <t>Добавилось
Электромонтаж
Ремонт и обслуживание автомобилей
Выпечка осетинских пирогов
Сантехника и отопление</t>
  </si>
  <si>
    <t>Добавилось
Управление ж.д. транспортом
Сварочные технологии
Предпринимательство</t>
  </si>
  <si>
    <t>Добавилось
Поварское дело
Кузовной ремонт
Обслуживание грузовой техники</t>
  </si>
  <si>
    <t>Промышленная автоматика</t>
  </si>
  <si>
    <t>Добавилось
Промышленная автоматика</t>
  </si>
  <si>
    <t>Добавилось Промышленная автоматика</t>
  </si>
  <si>
    <t>Добавилось 
Сантехника и отопление
Кузовной ремонт</t>
  </si>
  <si>
    <t>Добавилось
Туризм</t>
  </si>
  <si>
    <t>Добавилось
Инженерный дизайн CAD
Сантехника и отопление
Кузовной ремонт</t>
  </si>
  <si>
    <t>Столярное дело</t>
  </si>
  <si>
    <t>Добавилось
Программные решения для бизнеса. Юниоры (МКЭиИТ)
Технологии моды (МТКС)
Выпечка осетинских пирогов (МонПК)
Слесарное дело (ОГПК)
Кузовной ремонт (КТК)
Сантехника и отопление (МонПК)
Обсуживание грузовой техники (КПК)</t>
  </si>
  <si>
    <t>6.2</t>
  </si>
  <si>
    <t>4.0</t>
  </si>
  <si>
    <t>Общее количество лабораторий, мастерских, полигонов для реализации программ ТОП-50 (или новых ФГОС СПО для которых есть требования к МТБ) (ед.)</t>
  </si>
  <si>
    <t>Добавилось
Малярные и декоративные работы
Кондитерское дело
Столярное дело</t>
  </si>
  <si>
    <t>Добавилось
Кондитерское дело
Столярное дело</t>
  </si>
  <si>
    <t xml:space="preserve">Добавилось
43.01.09 Повар, кондитер
</t>
  </si>
  <si>
    <t>Доля, %</t>
  </si>
  <si>
    <t>Добавилось
Поварское дело Программные решения для бизнеса. Юниоры</t>
  </si>
  <si>
    <t>Добавилось Сантехника и отопление (совместно с МонПК)</t>
  </si>
  <si>
    <t>Добавилось
Сантехника и отопление (совместно с ОГПК)</t>
  </si>
  <si>
    <t>Добавилось
Кондитерское дело (АПК)
Управление ж/д транспортом (КИК)
Обслуживание грузовой техники (КПК)
Фрезерные и токарные работы (МИК)
Сантехника и отопление (МонПК, ОГПК)
Прикладная эстетика (МТКС)
Предпринимательство (МКЭиИТ)
Столярное дело (МСК)</t>
  </si>
  <si>
    <t>Сварочные технологии
Электромонтаж
Инженерный дизайн CAD
Поварское дело
Ремонт и обслуживание легковых автомобилей Предпринимательство</t>
  </si>
  <si>
    <t xml:space="preserve">Добавилось Инженерный дизайн (юниоры) </t>
  </si>
  <si>
    <t>Добавилось
Кондитерское дело
Токарные работы на станках с ЧПУ Фрезерные работы на станках с ЧПУ</t>
  </si>
  <si>
    <t>Добавилось     Реверсивный инжиниринг</t>
  </si>
  <si>
    <t>Добавилось
Поварское дело (АПК)
Электромонтаж (КИК)
Сварочные технологии (МИК)
Сетевое и системное администрирование (МКЭиИТ)
Медицинский и социальный уход (ММК)
Дошкольное воспитание (МПК)
Туризм (МТКС)
Физическая культура и спорт (СКФКиС)</t>
  </si>
  <si>
    <t xml:space="preserve">Добавилось
Фрезерные работы на станках с ЧПУ (МИК)
Управление железнодорожным транспортом (КИК)
Прикладная эстетика (МТКС)
Поварское дело. Юниоры (АПК)
Программные решения для бизнеса. Юниоры (МКЭиИТ)
Малярные и декоративные работы. Юниоры (МСК)
</t>
  </si>
  <si>
    <t>Добавилось
Автопокраска (КТК)
Медицинский и социальный уход. Юниоры (ММК)
Токарные работы на станках с ЧПУ (МИК)
Столярное дело (МСК)
Кондитерское дело (АПК)
Сетевое и системное администрирование. Юниоры (МКЭиИТ)
Поварское дело. JS (МКЭиИТ)
Промышленная автоматика (ПЭК)</t>
  </si>
  <si>
    <t xml:space="preserve">Добавилось 2 / 12 программы 
10.02.05 Обеспечение информационной безопасности автоматизированных систем
27.02.06 Контроль работы измерительных приборов
</t>
  </si>
  <si>
    <t>из них - прошедших обучение по дополнительным профессиональным программам по вопросам подготовки кадров по ТОП-50 (повышение квалификации или профессиональная переподготовка) (чел.)</t>
  </si>
  <si>
    <t>из них - прошедших обучение и ставших экспертами демонстрационного экзамена (чел.)</t>
  </si>
  <si>
    <t>из них - прошедших обучение по дополнительным профессиональным программам (повышение квалификации или профессиональная переподготовка) (чел.)</t>
  </si>
  <si>
    <t>МКИ</t>
  </si>
  <si>
    <t>13.1</t>
  </si>
  <si>
    <t>13.2</t>
  </si>
  <si>
    <t>16.1</t>
  </si>
  <si>
    <t>17.1</t>
  </si>
  <si>
    <t xml:space="preserve">Численность студентов очной формы обучения, принятых на обучение по программам СПО в соответствующем году </t>
  </si>
  <si>
    <t>Численность студентов очной формы обучения, принятых на обучение по программам СПО по профессиям/ специальностям из перечня ТОП-50 в соответствующем году</t>
  </si>
  <si>
    <t>Сантехника и отопление (совместно с МонПК)</t>
  </si>
  <si>
    <t>Сфера обслуживания</t>
  </si>
  <si>
    <t>Сестринское дело</t>
  </si>
  <si>
    <t>Строительная сфера</t>
  </si>
  <si>
    <t>Сфера услуг в области образования</t>
  </si>
  <si>
    <t>Ремонт и обслуживание легковых автомобилей (КТК)
Сварочные технологии (МИК)
Сестринское дело (ММК)
Сетевое и системное администрирование (МКЭиИТ)
Строительная сфера (МСК)
Сфера обслуживания (МТКС)
Сфера услуг в области образования (МПК)
Поварское дело (АПК)
Электромонтажные работы (КИК)</t>
  </si>
  <si>
    <t>Добавилось 
Физическая культура и спорт (СКФКиС)
Управление железнодорожным транспортом (КИК)</t>
  </si>
  <si>
    <t>Переименование СЦК
Поварское и кондитерское дело</t>
  </si>
  <si>
    <t>Переименование СЦК Машиностроение (МИК)</t>
  </si>
  <si>
    <t>Перечень действующих специализированных центров компетенций по направлениям (список)</t>
  </si>
  <si>
    <t>Количество действующих специализированных центров компетенций по направлениям (ед.)</t>
  </si>
  <si>
    <t>Добавилось 
Обслуживание грузовой техники (КПК)
Сантехника и отопление (МонПК, ОГПК)</t>
  </si>
  <si>
    <t>Дошкольное воспитание (МПК)
Малярные и декоративные работы (МСК)
Парикмахерское искусство (МТКС)
Поварское дело (АПК)
Ремонт и обслуживание легковых автомобилей (КТК)
Сварочные технологии (МИК)
Медицинский и социальный уход (ММК)
Сетевое и системное администрирование (МКЭиИТ)
Электромонтажн (КИК)</t>
  </si>
  <si>
    <t xml:space="preserve">Добавилось 
Туризм (МТКС)
Физическая культура и спорт (СКФКиС)
Управление железнодорожным транспортом (КИК)
</t>
  </si>
  <si>
    <t>Добавилось
Автопокраска (КТК)
Инженерный дизайн CAD (САПР) (МИК)
Малярные и декоративные работы (МСК)
Облицовка плиткой (МонПК)
Парикмахерское искусство (МТКС)
Преподавание в младших классах (МПК)
Программные решения для бизнеса (МКЭиИТ)
Промышленная автоматика (ПЭК)</t>
  </si>
  <si>
    <t>Добавилось
Кондитерское дело (АПК)
Обслуживание грузовой техники (КПК)
Прикладная эстетика (МТКС)
Предпринимательство (МКЭиИТ)
Сантехника и отопление (МонПК, ОГПК)
Столярное дело (МСК)
Фрезерные и токарные работы (МИК)
Управление ж/д транспортом (КИК)</t>
  </si>
  <si>
    <t>Добавилось 
Кондитерское дело</t>
  </si>
  <si>
    <t>Добавилось
Инженерный дизайн (CAD)</t>
  </si>
  <si>
    <t xml:space="preserve">Добавилось 
Автопокраска (КТК)
Инженерный дизайн (CAD) (МИК)
Кондитерское дело (АПК)
Облицовка плиткой (МонПК)
Преподавание в младших классах (МПК)
Программные решения для бизнеса (МКЭиИТ)
Промышленная автоматика (ПЭК)
</t>
  </si>
  <si>
    <t>Добавилось 
Обслуживание грузовой техники (КПК)
Прикладная эстетика (МТКС)
Предпринимательство (МКЭиИТ)
Сантехника и отопление (МонПК, ОГПК)
Столярное дело (МСК)
Фрезерные и токарные работы (МИК)</t>
  </si>
  <si>
    <t>Добавилось 
Облицовка плиткой (МонПК) - входит в Строительную сферу?????
Промышленная автоматика (ПЭК) 
Переименование СЦК
Кондитерское и поварское дело (АПК)
Ремонт и обслуживание легковых автомобилей, автопокраска (КТК)
Машиностроение (МИК)</t>
  </si>
  <si>
    <t>Количество действующих центров проведения демонстрационного экзамена в соответствующем году (ед.)</t>
  </si>
  <si>
    <t>В регионе реализуется 12 программ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15.01.05 Сварщик (ручной и частично механизированной сварки (наплавки)
15.01.33 Токарь на станках с числовым программным управлением
23.01.17 Мастер по ремонту и обслуживанию автомобилей
09.02.06 Сетевое и системное администрирование
09.02.07 Информационные системы и программирование
23.02.07 Техническое обслуживание и ремонт двигателей, систем и агрегатов автомобилей
43.01.09 Повар, кондитер
43.02.12 Технология эстетических услуг
43.02.13 Технология парикмахерского искусства</t>
  </si>
  <si>
    <t xml:space="preserve">Добавилось 2 / 13 программы 
10.02.05 Обеспечение информационной безопасности автоматизированных систем
27.02.06 Контроль работы измерительных приборов
</t>
  </si>
  <si>
    <t>4.4</t>
  </si>
  <si>
    <t>16</t>
  </si>
  <si>
    <t>18.1</t>
  </si>
  <si>
    <t>19</t>
  </si>
  <si>
    <t>19.1</t>
  </si>
  <si>
    <t>20</t>
  </si>
  <si>
    <t>20.1</t>
  </si>
  <si>
    <t>20.2</t>
  </si>
  <si>
    <t>21</t>
  </si>
  <si>
    <t>22</t>
  </si>
  <si>
    <t>22.1</t>
  </si>
  <si>
    <t>23.1</t>
  </si>
  <si>
    <t>Программные решения для
бизнеса</t>
  </si>
  <si>
    <t>Облицовка плиткой (МонПК)
Парикмахерское искусство (МТКС)
Поварское дело (АПК)
Программные решения для
бизнеса (МКЭиИТ)
Ремонт и обслуживание
легковых автомобилей (КТК)
Сварочные технологии (МИК)
Электромонтаж (КИК)</t>
  </si>
  <si>
    <t>Перечень компетенций (программ СПО ТОП-50) и действующих центров проведения демонстрационного экзамена в соответствующем году (список)</t>
  </si>
  <si>
    <t>Дошкольное воспитание
Преподавание в младших классах</t>
  </si>
  <si>
    <t>23.01.17 Мастер по ремонту и обслуживанию автомобилей
Ремонт и обслуживание легковых автомобилей</t>
  </si>
  <si>
    <t>Парикмахерское искусство                Туризм</t>
  </si>
  <si>
    <t>Добавилось
Технологии моды</t>
  </si>
  <si>
    <r>
      <t xml:space="preserve">Добавилось
</t>
    </r>
    <r>
      <rPr>
        <sz val="12"/>
        <color rgb="FFFF0000"/>
        <rFont val="Times New Roman"/>
        <family val="2"/>
        <charset val="204"/>
      </rPr>
      <t>Эстетическая косметология</t>
    </r>
  </si>
  <si>
    <r>
      <t xml:space="preserve">Добавилось
</t>
    </r>
    <r>
      <rPr>
        <sz val="12"/>
        <color rgb="FFFF0000"/>
        <rFont val="Times New Roman"/>
        <family val="2"/>
        <charset val="204"/>
      </rPr>
      <t>Эстетическая косметология</t>
    </r>
    <r>
      <rPr>
        <sz val="12"/>
        <rFont val="Times New Roman"/>
        <family val="2"/>
        <charset val="204"/>
      </rPr>
      <t>,Предпринимательство, Малярные и декоративные работы</t>
    </r>
  </si>
  <si>
    <r>
      <t xml:space="preserve">Парикмахерское искусство
</t>
    </r>
    <r>
      <rPr>
        <sz val="12"/>
        <color rgb="FFFF0000"/>
        <rFont val="Times New Roman"/>
        <family val="2"/>
        <charset val="204"/>
      </rPr>
      <t xml:space="preserve"> Эстетическая косметология</t>
    </r>
  </si>
  <si>
    <r>
      <t xml:space="preserve">Добавилось
+ </t>
    </r>
    <r>
      <rPr>
        <sz val="12"/>
        <color rgb="FFFF0000"/>
        <rFont val="Times New Roman"/>
        <family val="2"/>
        <charset val="204"/>
      </rPr>
      <t>Эстетическая косметология</t>
    </r>
  </si>
  <si>
    <r>
      <rPr>
        <sz val="12"/>
        <rFont val="Times New Roman"/>
        <family val="2"/>
        <charset val="204"/>
      </rPr>
      <t>Добавилось
Туризм+</t>
    </r>
    <r>
      <rPr>
        <sz val="12"/>
        <color rgb="FFFF0000"/>
        <rFont val="Times New Roman"/>
        <family val="2"/>
        <charset val="204"/>
      </rPr>
      <t xml:space="preserve"> Эстетическая косметология+ Гостиничное дело</t>
    </r>
  </si>
  <si>
    <t>Добавилось
Кондитерское дело
Окраска автомобилей</t>
  </si>
  <si>
    <t>Переименование СЦК Ремонт и обслуживание легковых автомобилей, Окраска автомобилей</t>
  </si>
  <si>
    <t>Добавилось
Окраска автомобилей</t>
  </si>
  <si>
    <t>Малярные и декоративные работы (08.01.25 Мастер отделочных строительных и декоративных работ)</t>
  </si>
  <si>
    <t>1.Малярные и декоративные работы;                            2. Столярное дело</t>
  </si>
  <si>
    <t xml:space="preserve">Добавилось
43.02.15 Поварское и кондитерское дело
43.02.14 Гостиничное дело
</t>
  </si>
  <si>
    <t xml:space="preserve">Добавилось
Фрезерные работы на станках с ЧПУ (МИК)
Управление железнодорожным транспортом (КИК)
Эстетическая косметология (МТКС)
Поварское дело. Юниоры (АПК)
Программные решения для бизнеса. Юниоры (МКЭиИТ)
Малярные и декоративные работы. Юниоры (МСК)
</t>
  </si>
  <si>
    <t>24</t>
  </si>
  <si>
    <t>24.1</t>
  </si>
  <si>
    <t>25</t>
  </si>
  <si>
    <t>25.1</t>
  </si>
  <si>
    <t>Общий объем внебюджетных средств профессиональной образовательной организации (руб.)</t>
  </si>
  <si>
    <t>Объем внебюджетных средств от реализации образовательных программ (СПО, профподготовки, ДПО) профессиональной образовательной организации (руб.)</t>
  </si>
  <si>
    <t>Доля средств от реализации образовательных программ (СПО, профподготовки, ДПО) в общем объеме внебюджетных средств профессиональной образовательной организации (%)</t>
  </si>
  <si>
    <r>
      <t xml:space="preserve">Дошкольное воспитание (МПК)
Малярные и декоративные работы (МСК)
</t>
    </r>
    <r>
      <rPr>
        <sz val="12"/>
        <rFont val="Times New Roman"/>
        <family val="2"/>
        <charset val="204"/>
      </rPr>
      <t>Парикмахерское искусство (МТКС)
Поварское дело (АПК)
Преподавание в младших классах (МПК)
Программные решения для
бизнеса (МКЭиИТ)
Ремонт и обслуживание
легковых автомобилей (КТК)
Сварочные технологии (МИК)
Туризм (МТКС)
Физическая культура и спорт (СКФКиС)
Электромонтаж (КИК)</t>
    </r>
  </si>
  <si>
    <t>Объем внебюджетных расходов, направленных на приобретение машин и оборудования (руб.)</t>
  </si>
  <si>
    <t>Общий объем внебюджетных расходов (руб.)</t>
  </si>
  <si>
    <t>Повар</t>
  </si>
  <si>
    <t>водитель транспортных средств категории "В", "С", слесарь по ремонту автомобилей</t>
  </si>
  <si>
    <t>Добавили 
Поварское дело
Кондитерское дело</t>
  </si>
  <si>
    <t>Агент банка</t>
  </si>
  <si>
    <t>Оператор на станках с программным управлением</t>
  </si>
  <si>
    <t>Делопроизводитель     Оператор-пользователь ПЭВМ</t>
  </si>
  <si>
    <t xml:space="preserve">  + Контролёр-кассир Секретарь руководителя  </t>
  </si>
  <si>
    <r>
      <t xml:space="preserve">Количество действующих центров опережающей профессиональной подготовки </t>
    </r>
    <r>
      <rPr>
        <b/>
        <sz val="12"/>
        <color rgb="FFFF0000"/>
        <rFont val="Times New Roman"/>
        <family val="1"/>
        <charset val="204"/>
      </rPr>
      <t>школьников</t>
    </r>
    <r>
      <rPr>
        <sz val="12"/>
        <color theme="1"/>
        <rFont val="Times New Roman"/>
        <family val="2"/>
        <charset val="204"/>
      </rPr>
      <t xml:space="preserve"> (ед.)</t>
    </r>
  </si>
  <si>
    <r>
      <t xml:space="preserve">Перечень профессий, планируемых к реализации в рамках работы ЦОПП </t>
    </r>
    <r>
      <rPr>
        <b/>
        <sz val="12"/>
        <color rgb="FFFF0000"/>
        <rFont val="Times New Roman"/>
        <family val="1"/>
        <charset val="204"/>
      </rPr>
      <t>школьников</t>
    </r>
  </si>
  <si>
    <t>По профстандартам:
08.01.25 Мастер отделочных строительных и декоративных работ
08.01.24 Мастер столярно-плотничных, паркетных и стекольных работ
По компетенциям: Малярные и декоративные работы;  Столярное дело</t>
  </si>
  <si>
    <t>1.Малярные и декоративные работы;   2. Столярное дело</t>
  </si>
  <si>
    <t>Электромонтёр по ремонту и обслуживанию электрооборудования, Слесарь по ремонту автомобилей, Кассир торгового зала</t>
  </si>
  <si>
    <t>Оператор электронно-вычислительных и вычислительных машин</t>
  </si>
  <si>
    <t xml:space="preserve">Повар                          Слесарь по ремонту автомобилей   Оператор ЭВМ и ВМ  Маляр </t>
  </si>
  <si>
    <t>Электромонтер по ремонту и обслуживанию электрооборудования</t>
  </si>
  <si>
    <t>Делопроизводитель, Оператор ЭВМ, Швея, Электромонтер, Слесарь КИПиА</t>
  </si>
  <si>
    <t>Парикмахерское искусство
 Эстетическая косметология</t>
  </si>
  <si>
    <t>Поварское дело
Кондитерское дело</t>
  </si>
  <si>
    <t>Электромонтаж
Управление железнодорожным транспортом</t>
  </si>
  <si>
    <t>Сварочные технологии
Инженерный дизайн (CAD)</t>
  </si>
  <si>
    <t>Объем поступивших внебюджетных средств (за отчетный год) – всего (руб.)</t>
  </si>
  <si>
    <t>Объем поступивших внебюджетных средств от реализации образовательных программ (СПО, профподготовки, ДПО) профессиональной образовательной организации (за отчетный год) (руб.)</t>
  </si>
  <si>
    <t>Медицинский и социальный уход
Медицинский и социальный уход. Юниор</t>
  </si>
  <si>
    <t xml:space="preserve">Сетевое и системное администрирование
Сетевое и системное администрирование JS
Предпринимательство
Программные решения для бизнеса
Поварское дело
Программные решения для бизнеса. Юниоры
Сетевое и системное администрирование. Юниоры
Поварское дело. JS
</t>
  </si>
  <si>
    <t>Медицинский и социальный уход
Медицинский и социальный уход. Юниоры</t>
  </si>
  <si>
    <t>Сварочные технологии
Поварское дело
Облицовка плиткой
Туризм
Малярные и декоративные работы</t>
  </si>
  <si>
    <t>15.01.05 Сварщик (ручной и частично механизированной сварки (наплавки)
15.01.33 Токарь на станках с числовым программным управлением
43.01.09 Повар, кондитер
43.02.15 Поварское и кондитерское дело
15.01.32 Оператор станков с программным управлением
15.01.34 Фрезеровщик на станках с ЧПУ
23.02.07 Техническое обслуживание и ремонт двигателей систем и агрегатов автомобилей
15.02.08 Технология металлообрабатыващего производства</t>
  </si>
  <si>
    <t>09.02.07 Информационные системы и программирование
09.02.06 Сетевое и системное администрирование
43.02.15 Поварское и кондитерское дело
10.02.05 Обеспечение информационной безопасности автоматизированных систем</t>
  </si>
  <si>
    <t>15.01.15 Сварщик (ручной и частично механизированной сварки (наплавки)
43.01.09 Повар, кондитер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23.01.17 Мастер по ремонту и обслуживанию автомобилей
43.02.15 Поварское и кондитерское дело
23.03.07 Техническое обслуживание и ремонт двигателей, систем и агрегатов автомобилей</t>
  </si>
  <si>
    <r>
      <t xml:space="preserve">43.02.12 Технология парикмахерского искусства
43.02.12 Технология эстетических услуг
</t>
    </r>
    <r>
      <rPr>
        <b/>
        <sz val="10"/>
        <rFont val="Times New Roman"/>
        <family val="1"/>
        <charset val="204"/>
      </rPr>
      <t>43.02.14 Гостиничное дело</t>
    </r>
  </si>
  <si>
    <t>43.02.12 Технология парикмахерского искусства
43.02.12 Технология эстетических услуг
43.02.14 Гостиничное дело</t>
  </si>
  <si>
    <r>
      <t xml:space="preserve">43.02.12 Технология парикмахерского искусства
43.02.12 Технология эстетических услуг
43.02.14 Гостиничное дело
</t>
    </r>
    <r>
      <rPr>
        <b/>
        <sz val="10"/>
        <rFont val="Times New Roman"/>
        <family val="1"/>
        <charset val="204"/>
      </rPr>
      <t xml:space="preserve">54.01.20 Графический дизайнер </t>
    </r>
  </si>
  <si>
    <r>
      <t xml:space="preserve">43.01.09 Повар, кондитер
</t>
    </r>
    <r>
      <rPr>
        <b/>
        <sz val="10"/>
        <rFont val="Times New Roman"/>
        <family val="1"/>
        <charset val="204"/>
      </rPr>
      <t>15.01.35 Мастер слесарных работ</t>
    </r>
  </si>
  <si>
    <r>
      <t xml:space="preserve">43.01.09 Повар, кондитер
15.01.35 Мастер слесарных работ
</t>
    </r>
    <r>
      <rPr>
        <b/>
        <sz val="10"/>
        <rFont val="Times New Roman"/>
        <family val="1"/>
        <charset val="204"/>
      </rPr>
      <t>08.01.26 Мастер по ремонту и обслуживанию инженерных систем ЖКХ</t>
    </r>
  </si>
  <si>
    <r>
      <t xml:space="preserve">43.01.09 Повар, кондитер
15.01.35 Мастер слесарных работ
08.01.26 Мастер по ремонту и обслуживанию инженерных систем ЖКХ
</t>
    </r>
    <r>
      <rPr>
        <b/>
        <sz val="10"/>
        <rFont val="Times New Roman"/>
        <family val="1"/>
        <charset val="204"/>
      </rPr>
      <t>23.02.07 Техническое обслуживание и ремонт двигателей, систем и агрегатов автомобилей
23.01.17 Мастер по ремонту и обслуживанию автомобилей</t>
    </r>
  </si>
  <si>
    <r>
      <t xml:space="preserve">15.01.05 Сварщик (ручной и частично механизированной сварки (наплавки)
43.01.09 Повар, кондите
</t>
    </r>
    <r>
      <rPr>
        <b/>
        <sz val="10"/>
        <rFont val="Times New Roman"/>
        <family val="1"/>
        <charset val="204"/>
      </rPr>
      <t xml:space="preserve">23.02.07 Техническое обслуживание и ремонт двигателей, систем и агрегатов автомобиля </t>
    </r>
  </si>
  <si>
    <r>
      <t xml:space="preserve">15.01.05 Сварщик (ручной и частично механизированной сварки (наплавки)
43.01.09 Повар, кондите
23.02.07 Техническое обслуживание и ремонт двигателей, систем и агрегатов автомобиля 
</t>
    </r>
    <r>
      <rPr>
        <b/>
        <sz val="10"/>
        <rFont val="Times New Roman"/>
        <family val="1"/>
        <charset val="204"/>
      </rPr>
      <t>43.02.15 Поварское и кондитерское дело</t>
    </r>
  </si>
  <si>
    <r>
      <t xml:space="preserve">15.01.05 Сварщик (ручной и частично механизированной сварки (наплавки)
</t>
    </r>
    <r>
      <rPr>
        <b/>
        <sz val="10"/>
        <rFont val="Times New Roman"/>
        <family val="1"/>
        <charset val="204"/>
      </rPr>
      <t>15.01.31 Мастер контрольно-измерительных приборов и автоматики</t>
    </r>
  </si>
  <si>
    <r>
      <t xml:space="preserve">15.01.05 Сварщик (ручной и частично механизированной сварки (наплавки)
15.01.31 Мастер контрольно-измерительных приборов и автоматики
</t>
    </r>
    <r>
      <rPr>
        <b/>
        <sz val="10"/>
        <rFont val="Times New Roman"/>
        <family val="1"/>
        <charset val="204"/>
      </rPr>
      <t>43.03.03 Гостиничное дело 
15.01.35 Мастер слесарных работ</t>
    </r>
  </si>
  <si>
    <r>
      <t xml:space="preserve">15.01.05 Сварщик (ручной и частично механизированной сварки (наплавки)
15.01.31 Мастер контрольно-измерительных приборов и автоматики
43.03.03 Гостиничное дело 
15.01.35 Мастер слесарных работ
</t>
    </r>
    <r>
      <rPr>
        <b/>
        <sz val="10"/>
        <rFont val="Times New Roman"/>
        <family val="1"/>
        <charset val="204"/>
      </rPr>
      <t>27.02.09 Контроль работы измерительных приборов</t>
    </r>
  </si>
  <si>
    <r>
      <t xml:space="preserve">15.01.05 Сварщик (ручной и частично механизированной сварки (наплавки) 
43.01.09 Повар, кондитер
</t>
    </r>
    <r>
      <rPr>
        <b/>
        <sz val="10"/>
        <rFont val="Times New Roman"/>
        <family val="1"/>
        <charset val="204"/>
      </rPr>
      <t>23.01.17 Мастер по ремонту и обслуживанию автомобилей</t>
    </r>
  </si>
  <si>
    <t>Поварское дело
Ремонт и обслуживание легковых автомобилей
Электромонтаж
Сварочные технологии</t>
  </si>
  <si>
    <t>Электромонтаж
Сварочные технологии
Промышленная автоматика</t>
  </si>
  <si>
    <r>
      <t xml:space="preserve">Поварское дело
Парикмахерское искусство
Электромонтаж
Облицовка плиткой
</t>
    </r>
    <r>
      <rPr>
        <b/>
        <sz val="10"/>
        <rFont val="Times New Roman"/>
        <family val="1"/>
        <charset val="204"/>
      </rPr>
      <t>Сварочные технологии</t>
    </r>
  </si>
  <si>
    <r>
      <t xml:space="preserve">Поварское дело
Парикмахерское искусство
Электромонтаж
Облицовка плиткой
Сварочные технологии
</t>
    </r>
    <r>
      <rPr>
        <b/>
        <sz val="10"/>
        <rFont val="Times New Roman"/>
        <family val="1"/>
        <charset val="204"/>
      </rPr>
      <t>Кондитерское дело
Столярное дело</t>
    </r>
  </si>
  <si>
    <r>
      <t xml:space="preserve">Электромонтаж
Поварское дело 
Сварочные технологии
Предпринимательство
Сетевое и системное администрирование
Управление ж.д. транспортом
</t>
    </r>
    <r>
      <rPr>
        <b/>
        <sz val="10"/>
        <rFont val="Times New Roman"/>
        <family val="1"/>
        <charset val="204"/>
      </rPr>
      <t>Сантехника и отопление</t>
    </r>
  </si>
  <si>
    <r>
      <t xml:space="preserve">Электромонтаж
</t>
    </r>
    <r>
      <rPr>
        <b/>
        <sz val="10"/>
        <rFont val="Times New Roman"/>
        <family val="1"/>
        <charset val="204"/>
      </rPr>
      <t>Дошкольное воспитание</t>
    </r>
  </si>
  <si>
    <r>
      <t xml:space="preserve">Электромонтаж
Дошкольное воспитание
</t>
    </r>
    <r>
      <rPr>
        <b/>
        <sz val="10"/>
        <rFont val="Times New Roman"/>
        <family val="1"/>
        <charset val="204"/>
      </rPr>
      <t>Ремонт и обслуживание автомобилей</t>
    </r>
  </si>
  <si>
    <r>
      <t xml:space="preserve">Ремонт и обслуживание легковых автомобилей
</t>
    </r>
    <r>
      <rPr>
        <b/>
        <sz val="10"/>
        <rFont val="Times New Roman"/>
        <family val="1"/>
        <charset val="204"/>
      </rPr>
      <t>Поварское дело</t>
    </r>
  </si>
  <si>
    <r>
      <t xml:space="preserve">Сварочные технологии
Электромонтаж
Инженерный дизайн CAD
Поварское дело
Ремонт и обслуживание легковых автомобилей
Предпринимательство
</t>
    </r>
    <r>
      <rPr>
        <b/>
        <sz val="10"/>
        <rFont val="Times New Roman"/>
        <family val="1"/>
        <charset val="204"/>
      </rPr>
      <t xml:space="preserve">Инженерный дизайн (юниоры) </t>
    </r>
  </si>
  <si>
    <r>
      <t xml:space="preserve">Сварочные технологии
Электромонтаж
Инженерный дизайн CAD
Поварское дело
Ремонт и обслуживание легковых автомобилей
Предпринимательство
Инженерный дизайн (юниоры) 
</t>
    </r>
    <r>
      <rPr>
        <b/>
        <sz val="10"/>
        <rFont val="Times New Roman"/>
        <family val="1"/>
        <charset val="204"/>
      </rPr>
      <t>Кондитерское дело
Токарные работы на станках с ЧПУ
Фрезерные работы на станках с ЧПУ</t>
    </r>
  </si>
  <si>
    <r>
      <t xml:space="preserve">Сварочные технологии
Электромонтаж
Инженерный дизайн CAD
Поварское дело
Ремонт и обслуживание легковых автомобилей
Предпринимательство
Инженерный дизайн (юниоры) 
Кондитерское дело
Токарные работы на станках с ЧПУ
Фрезерные работы на станках с ЧПУ
</t>
    </r>
    <r>
      <rPr>
        <b/>
        <sz val="10"/>
        <rFont val="Times New Roman"/>
        <family val="1"/>
        <charset val="204"/>
      </rPr>
      <t>Реверсивный инжиниринг</t>
    </r>
  </si>
  <si>
    <r>
      <t xml:space="preserve">Сетевое и системное администрирование
Сетевое и системное администрирование JS
Предпринимательство
Программные решения для бизнеса
</t>
    </r>
    <r>
      <rPr>
        <b/>
        <sz val="10"/>
        <rFont val="Times New Roman"/>
        <family val="1"/>
        <charset val="204"/>
      </rPr>
      <t>Поварское дело Программные решения для бизнеса. Юниоры</t>
    </r>
  </si>
  <si>
    <r>
      <t xml:space="preserve">Медицинский и социальный уход
</t>
    </r>
    <r>
      <rPr>
        <b/>
        <sz val="10"/>
        <rFont val="Times New Roman"/>
        <family val="1"/>
        <charset val="204"/>
      </rPr>
      <t>Медицинский и социальный уход. Юниоры</t>
    </r>
  </si>
  <si>
    <t xml:space="preserve">Сварочные технологии
Поварское дело
Облицовка плиткой
Туризм
Малярные и декоративные работы
Кондитерское дело
</t>
  </si>
  <si>
    <r>
      <t xml:space="preserve">Сварочные технологии
Поварское дело
Облицовка плиткой
Туризм
Малярные и декоративные работы
Кондитерское дело
</t>
    </r>
    <r>
      <rPr>
        <b/>
        <sz val="10"/>
        <rFont val="Times New Roman"/>
        <family val="1"/>
        <charset val="204"/>
      </rPr>
      <t>Электромонтаж
Ремонт и обслуживание автомобилей
Выпечка осетинских пирогов
Сантехника и отопление</t>
    </r>
  </si>
  <si>
    <r>
      <t xml:space="preserve">Малярные и декоративные работы
Электромонтаж
Сварочные технологии
Ремонт и обслуживание легковых автомобилей
Поварское дело
</t>
    </r>
    <r>
      <rPr>
        <b/>
        <sz val="10"/>
        <rFont val="Times New Roman"/>
        <family val="1"/>
        <charset val="204"/>
      </rPr>
      <t>Предпринимательство</t>
    </r>
  </si>
  <si>
    <r>
      <t xml:space="preserve">Малярные и декоративные работы
Электромонтаж
Сварочные технологии
Ремонт и обслуживание легковых автомобилей
Поварское дело
Предпринимательство
</t>
    </r>
    <r>
      <rPr>
        <b/>
        <sz val="10"/>
        <rFont val="Times New Roman"/>
        <family val="1"/>
        <charset val="204"/>
      </rPr>
      <t>Столярное дело</t>
    </r>
  </si>
  <si>
    <r>
      <t xml:space="preserve">Парикмахерское искусство
Туризм
</t>
    </r>
    <r>
      <rPr>
        <b/>
        <sz val="10"/>
        <rFont val="Times New Roman"/>
        <family val="1"/>
        <charset val="204"/>
      </rPr>
      <t>Эстетическая косметология
Предпринимательство
Малярные и декоративные работы</t>
    </r>
  </si>
  <si>
    <r>
      <t xml:space="preserve">Парикмахерское искусство
Туризм
Эстетическая косметология
Предпринимательство
Малярные и декоративные работы
</t>
    </r>
    <r>
      <rPr>
        <b/>
        <sz val="10"/>
        <rFont val="Times New Roman"/>
        <family val="1"/>
        <charset val="204"/>
      </rPr>
      <t>Гостиничное дело</t>
    </r>
  </si>
  <si>
    <r>
      <t xml:space="preserve">Парикмахерское искусство
Туризм
Эстетическая косметология
Предпринимательство
Малярные и декоративные работы
Гостиничное дело
</t>
    </r>
    <r>
      <rPr>
        <b/>
        <sz val="10"/>
        <rFont val="Times New Roman"/>
        <family val="1"/>
        <charset val="204"/>
      </rPr>
      <t>Технологии моды</t>
    </r>
  </si>
  <si>
    <r>
      <t xml:space="preserve">Сварочные технологии
Поварское дело
Ремонт и обслуживание легковых автомобилей
Электромонтаж
</t>
    </r>
    <r>
      <rPr>
        <b/>
        <sz val="10"/>
        <rFont val="Times New Roman"/>
        <family val="1"/>
        <charset val="204"/>
      </rPr>
      <t>Сантехника и отопление</t>
    </r>
  </si>
  <si>
    <r>
      <t xml:space="preserve">Электромонтаж
Сварочные технологии
</t>
    </r>
    <r>
      <rPr>
        <b/>
        <sz val="10"/>
        <rFont val="Times New Roman"/>
        <family val="1"/>
        <charset val="204"/>
      </rPr>
      <t>Предпринимательство</t>
    </r>
  </si>
  <si>
    <r>
      <t xml:space="preserve">Электромонтаж
Сварочные технологии
Предпринимательство
</t>
    </r>
    <r>
      <rPr>
        <b/>
        <sz val="10"/>
        <rFont val="Times New Roman"/>
        <family val="1"/>
        <charset val="204"/>
      </rPr>
      <t>Промышленная автоматика</t>
    </r>
  </si>
  <si>
    <t>Электромонтаж
Сварочные технологии
Предпринимательство
Промышленная автоматика</t>
  </si>
  <si>
    <t>18 / 60</t>
  </si>
  <si>
    <t>21 / 63</t>
  </si>
  <si>
    <t>Добавилось
Плотницкое дело</t>
  </si>
  <si>
    <t>Поварское дело
Парикмахерское искусство
Электромонтаж
Облицовка плиткой
Туризм
Сварочные технологии
Малярные и декоративные работы
Кондитерское дело
Столярное дело
Плотницкое дело</t>
  </si>
  <si>
    <t>Сетевое и системное администрирование
Сетевое и системное администрирование JS
Предпринимательство
Программные решения для бизнеса
Поварское дело Программные решения для бизнеса. Юниоры
Сетевое и системное администрирование. Юниоры
Поварское дело. JS</t>
  </si>
  <si>
    <t>18 / 51</t>
  </si>
  <si>
    <t>21 / 62</t>
  </si>
  <si>
    <t>из них - прошедших обучение в Академии WS Россия (чел. за год)</t>
  </si>
  <si>
    <t>из них - прошедших обучение и ставших экспертами WS (чел. за год)</t>
  </si>
  <si>
    <t>из них - прошедших обучение и ставших сертифицированными экспертами WS (чел. за год)</t>
  </si>
  <si>
    <t>из них - оборудованных на 100% в соответствии с инфрастуктурными листами WS (ед.)</t>
  </si>
  <si>
    <t>Доля оборудованных на 100% в соответствии с инфрастуктурными листами WS (%)</t>
  </si>
  <si>
    <t>из них - количество участников отборочных (внутри учреждения) соревнований регионального чемпионата «Молодые профессионалы (WS)» (чел. за год)</t>
  </si>
  <si>
    <t>из них - количество участников регионального чемпионата «Молодые профессионалы (WS)» (чел. за год)</t>
  </si>
  <si>
    <t>Количество компетенций регионального чемпионата «Молодые профессионалы (WS)», соответствующих реализуемым образовательным программам СПО (ед.)</t>
  </si>
  <si>
    <t>Перечень компетенций регионального чемпионата «Молодые профессионалы (WS)», соответствующих реализуемым образовательным программам СПО (список)</t>
  </si>
  <si>
    <t>Количество компетенций регионального чемпионата «Молодые профессионалы (WS)», в которых будут участвовать студенты профессиональной образовательной организации (ед.)</t>
  </si>
  <si>
    <t>Перечень компетенций регионального чемпионата «Молодые профессионалы (WS)», в которых будут участвовать студенты профессиональной образовательной организации (список)</t>
  </si>
  <si>
    <t>из них - численность студентов, участвующих в региональных чемпионатах профессионального мастерства «WS Россия», региональных этапах всероссийских олимпиад профессионального мастерства и отраслевых чемпионатах (чел. за год)</t>
  </si>
  <si>
    <t>Доля студентов, участвующих в региональных чемпионатах профессионального мастерства «WS Россия», региональных этапах всероссийских олимпиад профессионального мастерства и отраслевых чемпионатах(%)</t>
  </si>
  <si>
    <t>из них - численность студентов, участвующих в отборочных (внутри учреждения) региональных чемпионатах профессионального мастерства «WS Россия», отборочных региональных этапах всероссийских олимпиад профессионального мастерства и отборочных отраслевых чемпионатах (чел. за год)</t>
  </si>
  <si>
    <t>Доля студентов, участвующих в отборочных (внутри учреждения) региональных чемпионатах профессионального мастерства «WS Россия», отборочных региональных этапах всероссийских олимпиад профессионального мастерства и отборочных отраслевых чемпионатах (%)</t>
  </si>
  <si>
    <t>из них - получивших сертификат в независимых центрах оценки и сертификации квалификаций или получивших «медаль профессионализма» в соответствии со стандартами «WS» (чел. за год)</t>
  </si>
  <si>
    <t>Численность выпускников, продемонстрировавших уровень подготовки, соответствующий̆ стандартам WS Россия (чел. за год)</t>
  </si>
  <si>
    <t>Количество специализированных центров компетенций, аккредитованных по стандартам WS Россия (ед.)</t>
  </si>
  <si>
    <t>Перечень специализированных центров компетенций, аккредитованных по стандартам WS Россия (список)</t>
  </si>
  <si>
    <t>из них - прошедших обучение в Академии WS Россия (чел.)</t>
  </si>
  <si>
    <t>из них - прошедших обучение и ставших экспертами WS (чел.)</t>
  </si>
  <si>
    <t>из них - прошедших обучение и ставших сертифицированными экспертами WS (чел.)</t>
  </si>
  <si>
    <t>Доля студентов, участвующих в региональных чемпионатах профессионального мастерства «WS Россия», региональных этапах всероссийских олимпиад профессионального мастерства и отраслевых чемпионатах (%)</t>
  </si>
  <si>
    <t>По компетенциям WS:
Дошкольное воспитание (МПК)
Малярные и декоративные работы (МСК)
Медицинский и социальный уход (ММК, КМК)
Облицовка плиткой (МонПК)
Парикмахерское искусство (МТКС)
Поварское дело (АПК)
Преподавание в младших классах (МПК)
Программные решения для бизнеса (МКЭиИТ)
Ремонт и обслуживание легковых автомобилей (КТК)
Сварочные технологии (МИК)
Эстетическая косметология (МТКС)
Физическая культура и спорт (СКФКиС)
Электромонтаж (КИК)
???? Кто еще планируется???</t>
  </si>
  <si>
    <t>По профстандартам:
38.02.07 Банковское дело (МКЭиИТ)
08.01.25 Мастер отделочных строительных и декоративных работ (МСК)
08.01.24 Мастер столярно-плотничных, паркетных и стекольных работ (МСК)
08.01.26 Мастер по ремонту и обслуживанию инженерных систем жилищно-коммунального хозяйства (КИК)
15.01.33 Токарь на станках с числовым программным управлением (МИК)
23.01.17 Мастер по ремонту и обслуживанию автомобилей (КТК)
43.02.12 Технология эстетических услуг (МТКС)
По компетенциям WS:
Дошкольное воспитание (МПК)
Малярные и декоративные работы (МСК)
Медицинский и социальный уход (ММК, КМК)
Облицовка плиткой (МонПК)
Парикмахерское искусство (МТКС)
Поварское дело (АПК)
Преподавание в младших классах (МПК)
Программные решения для бизнеса (МКЭиИТ)
Ремонт и обслуживание легковых автомобилей (КТК)
Сварочные технологии (МИК)
Туризм (МТКС)
Электромонтаж (КИК)</t>
  </si>
  <si>
    <t>По профстандартам:
08.01.26 Мастер по ремонту и обслуживанию инженерных систем жилищно-коммунального хозяйства
По компетенциям WS:
Электромонтаж</t>
  </si>
  <si>
    <t>По профстандартам:
15.01.33 Токарь на станках с числовым программным управлением
По компетенциям WS:
Сварочные технологии</t>
  </si>
  <si>
    <t>По профстандартам:
38.02.07 Банковское дело
По компетенциям WS
Программные решения для бизнеса</t>
  </si>
  <si>
    <t>По профстандартам:
43.02.12 Технология эстетических услуг
По компетенциям WS:
Парикмахерское искусство
Туризм</t>
  </si>
  <si>
    <t>Количество действующих специализированных центров компетенций по компетенциям WS (ед.)</t>
  </si>
  <si>
    <t>Перечень действующих специализированных центров компетенций по компетенциям WS (список)</t>
  </si>
  <si>
    <t>В том числе, количество специализированных центров компетенций, аккредитованных по стандартам WS Россия (ед.)</t>
  </si>
  <si>
    <r>
      <t xml:space="preserve">Поварское дело
Парикмахерское искусство
Электромонтаж
Облицовка плиткой
Сварочные технологии
Кондитерское дело
Столярное дело
</t>
    </r>
    <r>
      <rPr>
        <b/>
        <sz val="10"/>
        <rFont val="Times New Roman"/>
        <family val="1"/>
        <charset val="204"/>
      </rPr>
      <t>Туризм</t>
    </r>
  </si>
  <si>
    <r>
      <t xml:space="preserve">По профстандартам:
38.02.07 Банковское дело
</t>
    </r>
    <r>
      <rPr>
        <sz val="12"/>
        <color rgb="FFFF0000"/>
        <rFont val="Times New Roman"/>
        <family val="1"/>
        <charset val="204"/>
      </rPr>
      <t>По компетенциям WS
Программные решения для бизнеса</t>
    </r>
  </si>
  <si>
    <t>По профстандартам:
08.01.25 Мастер отделочных строительных и декоративных работ
08.01.24 Мастер столярно-плотничных, паркетных и стекольных работ</t>
  </si>
  <si>
    <t xml:space="preserve">1) АПК (Поварское дело)
2) КИК (Электромонтаж)
3) КТК (Ремонт и обслуживание легковых автомобилей)
4) МИК (Инженерный дизайн CAD)
5) МИК (Сварочные технологии)
6) МКЭиИТ (Сетевое и системное администрирование)
7) ММК (Медицинский и социальный уход)
8) МоНПК (Облицовка плиткой)
9) МПК (Дошкольное воспитание)
10) МПК (Преподавание в начальных классах)
11 МСК (Малярные и декоративные работы)
12) МТКС (Парикмахерское искусство)
13) МТКС (Туризм)
14) СКФКиС (Физическая культура и спорт)
</t>
  </si>
  <si>
    <r>
      <t xml:space="preserve">Повторно аккредитация СЦК Поварское дело
</t>
    </r>
    <r>
      <rPr>
        <b/>
        <sz val="12"/>
        <rFont val="Times New Roman"/>
        <family val="1"/>
        <charset val="204"/>
      </rPr>
      <t>Кондитерское дело</t>
    </r>
  </si>
  <si>
    <r>
      <t xml:space="preserve">Повторно аккредитация СЦК Электромонтаж
</t>
    </r>
    <r>
      <rPr>
        <b/>
        <sz val="12"/>
        <rFont val="Times New Roman"/>
        <family val="1"/>
        <charset val="204"/>
      </rPr>
      <t>Управление железнодорожным транспортом</t>
    </r>
  </si>
  <si>
    <r>
      <t xml:space="preserve">Сетевое и системное администрирование
</t>
    </r>
    <r>
      <rPr>
        <b/>
        <sz val="12"/>
        <rFont val="Times New Roman"/>
        <family val="1"/>
        <charset val="204"/>
      </rPr>
      <t>Программные решения для бизнеса</t>
    </r>
  </si>
  <si>
    <t>Повторно аккредитация СЦК Медицинский и социальный уход</t>
  </si>
  <si>
    <r>
      <t xml:space="preserve">Облицовка плиткой
</t>
    </r>
    <r>
      <rPr>
        <b/>
        <sz val="12"/>
        <rFont val="Times New Roman"/>
        <family val="1"/>
        <charset val="204"/>
      </rPr>
      <t>Сантехника и отопление (совместно с ОГПК)</t>
    </r>
  </si>
  <si>
    <r>
      <t xml:space="preserve">Дошкольное воспитание
</t>
    </r>
    <r>
      <rPr>
        <b/>
        <sz val="12"/>
        <rFont val="Times New Roman"/>
        <family val="1"/>
        <charset val="204"/>
      </rPr>
      <t>Преподавание в младших классах</t>
    </r>
  </si>
  <si>
    <t>Повторно аккредитация СЦК Дошкольное воспитание
Преподавание в младших классах</t>
  </si>
  <si>
    <r>
      <t xml:space="preserve">Малярные и декоративные работы
</t>
    </r>
    <r>
      <rPr>
        <b/>
        <sz val="12"/>
        <rFont val="Times New Roman"/>
        <family val="1"/>
        <charset val="204"/>
      </rPr>
      <t>Столярное дело</t>
    </r>
  </si>
  <si>
    <r>
      <t xml:space="preserve">Туризм
</t>
    </r>
    <r>
      <rPr>
        <b/>
        <sz val="12"/>
        <rFont val="Times New Roman"/>
        <family val="1"/>
        <charset val="204"/>
      </rPr>
      <t xml:space="preserve">
Парикмахерское искусство</t>
    </r>
  </si>
  <si>
    <r>
      <t xml:space="preserve">Повторно аккредитация СЦК Туризм
Парикмахерское искусство
</t>
    </r>
    <r>
      <rPr>
        <b/>
        <sz val="12"/>
        <rFont val="Times New Roman"/>
        <family val="1"/>
        <charset val="204"/>
      </rPr>
      <t xml:space="preserve">
Эстетическая косметология</t>
    </r>
  </si>
  <si>
    <t>Количество привлеченных работодателей, прошедших обучение и ставших экспертами демонстрационного экзамена (чел.)</t>
  </si>
  <si>
    <t>Количество привлеченных работодателей, прошедших обучение и ставших экспертами демонстрационного экзамена (чел. за год)</t>
  </si>
  <si>
    <t>1) КТК (Ремонт и обслуживание легковых автомобилей)</t>
  </si>
  <si>
    <t>1.2</t>
  </si>
  <si>
    <t>6.4</t>
  </si>
  <si>
    <t>1.3</t>
  </si>
  <si>
    <t>2.2</t>
  </si>
  <si>
    <t>2.3</t>
  </si>
  <si>
    <t>3.5</t>
  </si>
  <si>
    <r>
      <t xml:space="preserve">43.01.09 Повар, кондитер
</t>
    </r>
    <r>
      <rPr>
        <b/>
        <sz val="10"/>
        <rFont val="Times New Roman"/>
        <family val="1"/>
        <charset val="204"/>
      </rPr>
      <t>43.02.14 Гостиничное дело
43.02.15 Поварское и кондитерское дело</t>
    </r>
    <r>
      <rPr>
        <sz val="10"/>
        <rFont val="Times New Roman"/>
        <family val="1"/>
        <charset val="204"/>
      </rPr>
      <t xml:space="preserve">
</t>
    </r>
  </si>
  <si>
    <r>
      <t xml:space="preserve">43.01.09 Повар, кондитер
43.02.14 Гостиничное дело
43.02.15 Поварское и кондитерское дело
</t>
    </r>
    <r>
      <rPr>
        <b/>
        <sz val="10"/>
        <rFont val="Times New Roman"/>
        <family val="1"/>
        <charset val="204"/>
      </rPr>
      <t>08.01.08 Мастер отделочных строительных и декоративных работ
08.01.24 Мастер столярно-плотничных, паркетных и стекольных работ</t>
    </r>
  </si>
  <si>
    <r>
      <t xml:space="preserve">08.01.08 Мастер отделочных строительных и декоративных работ
08.01.24 Мастер столярно-плотничных, паркетных и стекольных работ
43.01.09 Повар, кондитер
43.02.14 Гостиничное дело
43.02.15 Поварское и кондитерское дело
</t>
    </r>
    <r>
      <rPr>
        <b/>
        <sz val="10"/>
        <rFont val="Times New Roman"/>
        <family val="1"/>
        <charset val="204"/>
      </rPr>
      <t>43.02.13 Технология парикмахерского искусства</t>
    </r>
  </si>
  <si>
    <r>
      <t xml:space="preserve">08.01.26. Мастер по ремонту и обслуживанию инженерных систем ЖКХ
43.01.09. Повар, кондитер
</t>
    </r>
    <r>
      <rPr>
        <b/>
        <sz val="10"/>
        <rFont val="Times New Roman"/>
        <family val="1"/>
        <charset val="204"/>
      </rPr>
      <t>43.02.15 Поварское и кондитерское дело
15.01.05. Сварщик (ручной и частично механизированной сварки (наплавки)</t>
    </r>
  </si>
  <si>
    <r>
      <t xml:space="preserve">08.01.26. Мастер по ремонту и обслуживанию инженерных систем ЖКХ
43.01.09. Повар, кондитер
43.02.15 Поварское и кондитерское дело
15.01.05. Сварщик (ручной и частично механизированной сварки (наплавки)
</t>
    </r>
    <r>
      <rPr>
        <b/>
        <sz val="10"/>
        <rFont val="Times New Roman"/>
        <family val="1"/>
        <charset val="204"/>
      </rPr>
      <t>09.02.06 Сетевое и системное администрирование</t>
    </r>
  </si>
  <si>
    <r>
      <t xml:space="preserve">08.01.26. Мастер по ремонту и обслуживанию инженерных систем ЖКХ
43.01.09. Повар, кондитер
43.02.15 Поварское и кондитерское дело
15.01.05. Сварщик (ручной и частично механизированной сварки (наплавки)
09.02.06 Сетевое и системное администрирование
</t>
    </r>
    <r>
      <rPr>
        <b/>
        <sz val="10"/>
        <rFont val="Times New Roman"/>
        <family val="1"/>
        <charset val="204"/>
      </rPr>
      <t>15.02.12 Монтаж, техническое обслуживание и ремонт промышленного оборудования</t>
    </r>
  </si>
  <si>
    <r>
      <t xml:space="preserve">43.02.14 Гостиничное дело
</t>
    </r>
    <r>
      <rPr>
        <b/>
        <sz val="10"/>
        <rFont val="Times New Roman"/>
        <family val="1"/>
        <charset val="204"/>
      </rPr>
      <t xml:space="preserve">
43.01.09 Повар, кондитер</t>
    </r>
  </si>
  <si>
    <r>
      <t xml:space="preserve">43.02.14 Гостиничное дело
43.01.09 Повар, кондитер
</t>
    </r>
    <r>
      <rPr>
        <b/>
        <sz val="10"/>
        <rFont val="Times New Roman"/>
        <family val="1"/>
        <charset val="204"/>
      </rPr>
      <t xml:space="preserve">23.01.17 Мастер по ремонту и обслуживанию автомобилей
23.02.07 Техническое обслуживание и ремонт двигателей, систем и агрегатов автомобилей </t>
    </r>
  </si>
  <si>
    <r>
      <t xml:space="preserve">43.01.09 Повар, кондитер
23.01.17 Мастер по ремонту и обслуживанию автомобилей
23.02.07 Техническое обслуживание и ремонт, двигателей, систем и агрегатов автомобиля
</t>
    </r>
    <r>
      <rPr>
        <b/>
        <sz val="10"/>
        <rFont val="Times New Roman"/>
        <family val="1"/>
        <charset val="204"/>
      </rPr>
      <t>43.02.15 Поварское и кондитерское дело</t>
    </r>
  </si>
  <si>
    <r>
      <t xml:space="preserve">15.01.05 Сварщик (ручной и частично механизированной сварки (наплавки)
15.01.33 Токарь на станках с числовым программным управлением
43.01.09 Повар, кондитер
</t>
    </r>
    <r>
      <rPr>
        <b/>
        <sz val="10"/>
        <rFont val="Times New Roman"/>
        <family val="1"/>
        <charset val="204"/>
      </rPr>
      <t>43.02.15 Поварское и кондитерское дело
15.01.32 Оператор станков с программным управлением
15.01.34 Фрезеровщик на станках с ЧПУ
23.02.07 Техническое обслуживание и ремонт двигателей систем и агрегатов автомобилей
15.02.08 Технология металлообрабатыващего производства</t>
    </r>
  </si>
  <si>
    <r>
      <t xml:space="preserve">09.02.07 Информационные системы и программирование
09.02.06 Сетевое и системное администрирование
</t>
    </r>
    <r>
      <rPr>
        <b/>
        <sz val="10"/>
        <rFont val="Times New Roman"/>
        <family val="1"/>
        <charset val="204"/>
      </rPr>
      <t>43.02.15 Поварское и кондитерское дело</t>
    </r>
  </si>
  <si>
    <r>
      <t xml:space="preserve">09.02.07 Информационные системы и программирование
09.02.06 Сетевое и системное администрирование
43.02.15 Поварское и кондитерское дело
</t>
    </r>
    <r>
      <rPr>
        <b/>
        <sz val="10"/>
        <rFont val="Times New Roman"/>
        <family val="1"/>
        <charset val="204"/>
      </rPr>
      <t>10.02.05 Обеспечение информационной безопасности автоматизированных систем</t>
    </r>
  </si>
  <si>
    <r>
      <t xml:space="preserve">43.01.09 Повар, кондитер
</t>
    </r>
    <r>
      <rPr>
        <b/>
        <sz val="10"/>
        <rFont val="Times New Roman"/>
        <family val="1"/>
        <charset val="204"/>
      </rPr>
      <t>15.01.05 Сварщик (ручной и частично механизированной сварки (наплавки)
15.02.12 Монтаж, техническое обслуживание и ремонт промышленного оборудования (по отраслям)</t>
    </r>
    <r>
      <rPr>
        <sz val="10"/>
        <rFont val="Times New Roman"/>
        <family val="1"/>
        <charset val="204"/>
      </rPr>
      <t xml:space="preserve">
</t>
    </r>
  </si>
  <si>
    <r>
      <t xml:space="preserve">43.01.09 Повар, кондитер
15.01.05 Сварщик (ручной и частично механизированной сварки (наплавки)
15.02.12 Монтаж, техническое обслуживание и ремонт промышленного оборудования (по отраслям)
</t>
    </r>
    <r>
      <rPr>
        <b/>
        <sz val="10"/>
        <rFont val="Times New Roman"/>
        <family val="1"/>
        <charset val="204"/>
      </rPr>
      <t xml:space="preserve">
15.01.31 Мастер контрольно-измерительных приборов и автоматики
27.02.06 Контроль работы измерительных приборов</t>
    </r>
  </si>
  <si>
    <r>
      <t xml:space="preserve">15.01.15 Сварщик (ручной и частично механизированной сварки (наплавки)
43.01.09 Повар, кондитер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23.01.17 Мастер по ремонту и обслуживанию автомобилей
</t>
    </r>
    <r>
      <rPr>
        <b/>
        <sz val="10"/>
        <rFont val="Times New Roman"/>
        <family val="1"/>
        <charset val="204"/>
      </rPr>
      <t>43.02.15 Поварское и кондитерское дело
23.03.07 Техническое обслуживание и ремонт двигателей, систем и агрегатов автомобилей</t>
    </r>
  </si>
  <si>
    <r>
      <t xml:space="preserve">15.01.05 Сварщик (ручной и частично механизированной сварки (наплавки) 
</t>
    </r>
    <r>
      <rPr>
        <b/>
        <sz val="10"/>
        <rFont val="Times New Roman"/>
        <family val="1"/>
        <charset val="204"/>
      </rPr>
      <t>43.01.09 Повар, кондитер</t>
    </r>
    <r>
      <rPr>
        <sz val="10"/>
        <rFont val="Times New Roman"/>
        <family val="1"/>
        <charset val="204"/>
      </rPr>
      <t xml:space="preserve">
</t>
    </r>
  </si>
  <si>
    <r>
      <t xml:space="preserve">Поварское дело
Парикмахерское искусство
Электромонтаж
Облицовка плиткой
Туризм
Сварочные технологии
</t>
    </r>
    <r>
      <rPr>
        <b/>
        <sz val="10"/>
        <rFont val="Times New Roman"/>
        <family val="1"/>
        <charset val="204"/>
      </rPr>
      <t>Малярные и декоративные работы
Кондитерское дело
Столярное дело</t>
    </r>
  </si>
  <si>
    <r>
      <t xml:space="preserve">Электромонтаж
Поварское дело 
</t>
    </r>
    <r>
      <rPr>
        <b/>
        <sz val="10"/>
        <rFont val="Times New Roman"/>
        <family val="1"/>
        <charset val="204"/>
      </rPr>
      <t>Сварочные технологии</t>
    </r>
  </si>
  <si>
    <r>
      <t xml:space="preserve">Электромонтаж
Поварское дело 
Сварочные технологии
</t>
    </r>
    <r>
      <rPr>
        <b/>
        <sz val="10"/>
        <rFont val="Times New Roman"/>
        <family val="1"/>
        <charset val="204"/>
      </rPr>
      <t>Сетевое и системное администрирование
Управление ж.д. транспортом</t>
    </r>
  </si>
  <si>
    <r>
      <t xml:space="preserve">Электромонтаж
Поварское дело 
Сварочные технологии
Сетевое и системное администрирование
Управление ж.д. транспортом
</t>
    </r>
    <r>
      <rPr>
        <b/>
        <sz val="10"/>
        <rFont val="Times New Roman"/>
        <family val="1"/>
        <charset val="204"/>
      </rPr>
      <t>Сантехника и отопление</t>
    </r>
  </si>
  <si>
    <r>
      <t xml:space="preserve">Медицинский и социальный уход
</t>
    </r>
    <r>
      <rPr>
        <b/>
        <sz val="10"/>
        <rFont val="Times New Roman"/>
        <family val="1"/>
        <charset val="204"/>
      </rPr>
      <t>Медицинский и социальный уход. Юниор</t>
    </r>
  </si>
  <si>
    <r>
      <t xml:space="preserve">Электромонтаж
Туризм
Дошкольное воспитание
Ремонт и обслуживание легковых автомобилей
</t>
    </r>
    <r>
      <rPr>
        <b/>
        <sz val="10"/>
        <rFont val="Times New Roman"/>
        <family val="1"/>
        <charset val="204"/>
      </rPr>
      <t>Поварское дело
Кондитерское дело</t>
    </r>
  </si>
  <si>
    <r>
      <t xml:space="preserve">Сварочные технологии
Электромонтаж
Инженерный дизайн CAD
Поварское дело
Ремонт и обслуживание легковых автомобилей Предпринимательство
</t>
    </r>
    <r>
      <rPr>
        <b/>
        <sz val="10"/>
        <rFont val="Times New Roman"/>
        <family val="1"/>
        <charset val="204"/>
      </rPr>
      <t xml:space="preserve">Инженерный дизайн (юниоры) </t>
    </r>
  </si>
  <si>
    <r>
      <t xml:space="preserve">Сварочные технологии
Электромонтаж
Инженерный дизайн CAD
Поварское дело
Ремонт и обслуживание легковых автомобилей Предпринимательство
Инженерный дизайн (юниоры)
</t>
    </r>
    <r>
      <rPr>
        <b/>
        <sz val="10"/>
        <rFont val="Times New Roman"/>
        <family val="1"/>
        <charset val="204"/>
      </rPr>
      <t>Кондитерское дело
Токарные работы на станках с ЧПУ 
Фрезерные работы на станках с ЧПУ</t>
    </r>
  </si>
  <si>
    <r>
      <t xml:space="preserve">Сварочные технологии
Электромонтаж
Инженерный дизайн CAD
Поварское дело
Ремонт и обслуживание легковых автомобилей Предпринимательство
Инженерный дизайн (юниоры)
Кондитерское дело
Токарные работы на станках с ЧПУ Фрезерные работы на станках с ЧПУ
</t>
    </r>
    <r>
      <rPr>
        <b/>
        <sz val="10"/>
        <rFont val="Times New Roman"/>
        <family val="1"/>
        <charset val="204"/>
      </rPr>
      <t>Реверсивный инжиниринг</t>
    </r>
  </si>
  <si>
    <r>
      <t xml:space="preserve">Сетевое и системное администрирование
Сетевое и системное администрирование JS
Предпринимательство
Программные решения для бизнеса
Поварское дело
</t>
    </r>
    <r>
      <rPr>
        <b/>
        <sz val="10"/>
        <rFont val="Times New Roman"/>
        <family val="1"/>
        <charset val="204"/>
      </rPr>
      <t>Программные решения для бизнеса. Юниоры</t>
    </r>
  </si>
  <si>
    <r>
      <t xml:space="preserve">Сетевое и системное администрирование
Сетевое и системное администрирование JS
Предпринимательство
Программные решения для бизнеса
Поварское дело
Программные решения для бизнеса. Юниоры
</t>
    </r>
    <r>
      <rPr>
        <b/>
        <sz val="10"/>
        <rFont val="Times New Roman"/>
        <family val="1"/>
        <charset val="204"/>
      </rPr>
      <t>Сетевое и системное администрирование. Юниоры
Поварское дело. JS</t>
    </r>
    <r>
      <rPr>
        <sz val="10"/>
        <rFont val="Times New Roman"/>
        <family val="1"/>
        <charset val="204"/>
      </rPr>
      <t xml:space="preserve">
</t>
    </r>
  </si>
  <si>
    <r>
      <t xml:space="preserve">Сварочные технологии
Поварское дело
Облицовка плиткой
Туризм
Малярные и декоративные работы
</t>
    </r>
    <r>
      <rPr>
        <b/>
        <sz val="10"/>
        <rFont val="Times New Roman"/>
        <family val="1"/>
        <charset val="204"/>
      </rPr>
      <t>Кондитерское дело</t>
    </r>
    <r>
      <rPr>
        <sz val="10"/>
        <rFont val="Times New Roman"/>
        <family val="1"/>
        <charset val="204"/>
      </rPr>
      <t xml:space="preserve">
</t>
    </r>
  </si>
  <si>
    <r>
      <t xml:space="preserve">Сварочные технологии
Поварское дело
Облицовка плиткой
Туризм
Малярные и декоративные работы
Кондитерское дело
</t>
    </r>
    <r>
      <rPr>
        <b/>
        <sz val="10"/>
        <rFont val="Times New Roman"/>
        <family val="1"/>
        <charset val="204"/>
      </rPr>
      <t>Электромонтаж
Ремонт и обслуживание автомобилей
Выпечка осетинских пирогов
Сантехника и отопление</t>
    </r>
  </si>
  <si>
    <r>
      <t xml:space="preserve">Малярные и декоративные работы
Электромонтаж
Сварочные технологии
Ремонт и обслуживание легковых автомобилей
Поварское дело
Облицовка плиткой
Предпринимательство
Инженерный дизайн CAD
</t>
    </r>
    <r>
      <rPr>
        <b/>
        <sz val="10"/>
        <rFont val="Times New Roman"/>
        <family val="1"/>
        <charset val="204"/>
      </rPr>
      <t>Столярное дело</t>
    </r>
  </si>
  <si>
    <r>
      <t xml:space="preserve">Парикмахерское искусство
Туризм
</t>
    </r>
    <r>
      <rPr>
        <b/>
        <sz val="10"/>
        <rFont val="Times New Roman"/>
        <family val="1"/>
        <charset val="204"/>
      </rPr>
      <t>Эстетическая косметология</t>
    </r>
  </si>
  <si>
    <r>
      <t xml:space="preserve">Парикмахерское искусство
Туризм
Эстетическая косметология
</t>
    </r>
    <r>
      <rPr>
        <b/>
        <sz val="10"/>
        <rFont val="Times New Roman"/>
        <family val="1"/>
        <charset val="204"/>
      </rPr>
      <t>Гостиничное дело</t>
    </r>
  </si>
  <si>
    <r>
      <t xml:space="preserve">Парикмахерское искусство
Туризм
Эстетическая косметология
Гостиничное дело
</t>
    </r>
    <r>
      <rPr>
        <b/>
        <sz val="10"/>
        <rFont val="Times New Roman"/>
        <family val="1"/>
        <charset val="204"/>
      </rPr>
      <t>Технологии моды</t>
    </r>
  </si>
  <si>
    <r>
      <t xml:space="preserve">Поварское дело
Ремонт и обслуживание легковых автомобилей
Электромонтаж
</t>
    </r>
    <r>
      <rPr>
        <b/>
        <sz val="10"/>
        <rFont val="Times New Roman"/>
        <family val="1"/>
        <charset val="204"/>
      </rPr>
      <t>Сварочные технологии</t>
    </r>
    <r>
      <rPr>
        <sz val="10"/>
        <rFont val="Times New Roman"/>
        <family val="1"/>
        <charset val="204"/>
      </rPr>
      <t xml:space="preserve">
</t>
    </r>
  </si>
  <si>
    <r>
      <t xml:space="preserve">Поварское дело
Ремонт и обслуживание легковых автомобилей
Электромонтаж
Сварочные технологии
</t>
    </r>
    <r>
      <rPr>
        <b/>
        <sz val="10"/>
        <rFont val="Times New Roman"/>
        <family val="1"/>
        <charset val="204"/>
      </rPr>
      <t>Сантехника и отопление</t>
    </r>
  </si>
  <si>
    <r>
      <t xml:space="preserve">Электромонтаж
Сварочные технологии
</t>
    </r>
    <r>
      <rPr>
        <b/>
        <sz val="10"/>
        <rFont val="Times New Roman"/>
        <family val="1"/>
        <charset val="204"/>
      </rPr>
      <t>Промышленная автоматика</t>
    </r>
  </si>
  <si>
    <r>
      <t xml:space="preserve">Электромонтаж
Поварское дело 
</t>
    </r>
    <r>
      <rPr>
        <b/>
        <sz val="10"/>
        <rFont val="Times New Roman"/>
        <family val="1"/>
        <charset val="204"/>
      </rPr>
      <t>Сварочные технологии
Предпринимательство</t>
    </r>
  </si>
  <si>
    <r>
      <t xml:space="preserve">Электромонтаж
Поварское дело 
Сварочные технологии
Предпринимательство
</t>
    </r>
    <r>
      <rPr>
        <b/>
        <sz val="10"/>
        <rFont val="Times New Roman"/>
        <family val="1"/>
        <charset val="204"/>
      </rPr>
      <t>Сетевое и системное администрирование
Управление ж.д. транспортом</t>
    </r>
  </si>
  <si>
    <r>
      <t xml:space="preserve">Сетевое и системное администрирование
Сетевое и системное администрирование JS
Предпринимательство
Программные решения для бизнеса
Поварское дело Программные решения для бизнеса. Юниоры
</t>
    </r>
    <r>
      <rPr>
        <b/>
        <sz val="10"/>
        <rFont val="Times New Roman"/>
        <family val="1"/>
        <charset val="204"/>
      </rPr>
      <t>Сетевое и системное администрирование. Юниоры
Поварское дело. JS</t>
    </r>
    <r>
      <rPr>
        <sz val="10"/>
        <rFont val="Times New Roman"/>
        <family val="1"/>
        <charset val="204"/>
      </rPr>
      <t xml:space="preserve">
</t>
    </r>
  </si>
  <si>
    <r>
      <rPr>
        <b/>
        <sz val="10"/>
        <rFont val="Times New Roman"/>
        <family val="1"/>
        <charset val="204"/>
      </rPr>
      <t>В 2017 году - по направлениям:</t>
    </r>
    <r>
      <rPr>
        <sz val="10"/>
        <rFont val="Times New Roman"/>
        <family val="1"/>
        <charset val="204"/>
      </rPr>
      <t xml:space="preserve">
1) АПК (Поварское дело)
2) КИК (Электромонтажные работы)
3) КТК (Ремонт и обслуживание легковых автомобилей)
4) МИК (Сварочные технологии)
5) МКЭиИТ (Сетевое и системное администрирование)
6) ММК (Сестринское дело)
7) МПК (Сфера услуг в области образования)
8) МСК (Строительная сфера)
9) МТКС (Сфера обслуживания)
</t>
    </r>
  </si>
  <si>
    <r>
      <t xml:space="preserve">Количество действующих центров опережающей профессиональной подготовки </t>
    </r>
    <r>
      <rPr>
        <b/>
        <sz val="12"/>
        <rFont val="Times New Roman"/>
        <family val="1"/>
        <charset val="204"/>
      </rPr>
      <t>школьников</t>
    </r>
    <r>
      <rPr>
        <sz val="12"/>
        <rFont val="Times New Roman"/>
        <family val="1"/>
        <charset val="204"/>
      </rPr>
      <t xml:space="preserve"> (ед.)</t>
    </r>
  </si>
  <si>
    <r>
      <t xml:space="preserve">Перечень профессий, планируемых к реализации в рамках работы ЦОПП </t>
    </r>
    <r>
      <rPr>
        <b/>
        <sz val="12"/>
        <rFont val="Times New Roman"/>
        <family val="1"/>
        <charset val="204"/>
      </rPr>
      <t>школьников</t>
    </r>
  </si>
  <si>
    <t>3.6</t>
  </si>
  <si>
    <t>3.7</t>
  </si>
  <si>
    <t>3.8</t>
  </si>
  <si>
    <t>4.5</t>
  </si>
  <si>
    <t>4.6</t>
  </si>
  <si>
    <t>4.7</t>
  </si>
  <si>
    <t>6.3</t>
  </si>
  <si>
    <t>9.3</t>
  </si>
  <si>
    <t>9.4</t>
  </si>
  <si>
    <t>19.2</t>
  </si>
  <si>
    <t>3.9</t>
  </si>
  <si>
    <t>3.10</t>
  </si>
  <si>
    <t>Доля выпускников, продемонстрировавших уровень подготовки, соответствующий̆ стандартам WS Россия, в общей численности выпускников очной формы обучения, участвующих в демонстрационном экзамене (%)</t>
  </si>
  <si>
    <t>Доля участников отборочных (внутри учреждения) соревнований регионального чемпионата «Молодые профессионалы (WS)» в общей численности студентов очной формы обучения (%)</t>
  </si>
  <si>
    <t>Доля участников регионального чемпионата «Молодые профессионалы (WS)» в общей численности студентов очной формы обучения (%)</t>
  </si>
  <si>
    <t>25.2</t>
  </si>
  <si>
    <t>23.2</t>
  </si>
  <si>
    <t>22.2</t>
  </si>
  <si>
    <t>5.2</t>
  </si>
  <si>
    <t>5.3</t>
  </si>
  <si>
    <t>5.4</t>
  </si>
  <si>
    <t>10.1</t>
  </si>
  <si>
    <t>10.2</t>
  </si>
  <si>
    <t>11.3</t>
  </si>
  <si>
    <t>12.2</t>
  </si>
  <si>
    <t>14.2</t>
  </si>
  <si>
    <t>16.2</t>
  </si>
  <si>
    <t>Количество действующих специализированных центров компетенций (ед.)</t>
  </si>
  <si>
    <t>Доля стоимости основных фондов (Машины и оборудование) не старше 5 лет в общей стоимости основных фондов (Машины и оборудование) (%)</t>
  </si>
  <si>
    <t>Доля внебюджетных расходов, направленных на приобретение машин и оборудования, в общем объеме внебюджетных расходов (%)</t>
  </si>
  <si>
    <t>Повторно аккредитация СЦК Ремонт и обслуживание легковых автомобилей</t>
  </si>
  <si>
    <r>
      <t xml:space="preserve">Ремонт и обслуживание легковых автомобилей
Поварское дело
</t>
    </r>
    <r>
      <rPr>
        <b/>
        <sz val="10"/>
        <rFont val="Times New Roman"/>
        <family val="1"/>
        <charset val="204"/>
      </rPr>
      <t>Кондитерское дело</t>
    </r>
  </si>
  <si>
    <t>23.01.17 Мастер по ремонту и обслуживанию автомобилей
По компетенции WS:
Ремонт и обслуживание легковых автомобилей</t>
  </si>
  <si>
    <t>31 / 80</t>
  </si>
  <si>
    <r>
      <t xml:space="preserve">Облицовка плиткой
</t>
    </r>
    <r>
      <rPr>
        <b/>
        <sz val="12"/>
        <rFont val="Times New Roman"/>
        <family val="1"/>
        <charset val="204"/>
      </rPr>
      <t>Сантехника и отопление (совместно с ОГПК)</t>
    </r>
  </si>
  <si>
    <r>
      <t xml:space="preserve">Сварочные технологии
</t>
    </r>
    <r>
      <rPr>
        <b/>
        <sz val="12"/>
        <rFont val="Times New Roman"/>
        <family val="1"/>
        <charset val="204"/>
      </rPr>
      <t>Инженерный дизайн CAD</t>
    </r>
  </si>
  <si>
    <r>
      <t xml:space="preserve">Повторно Сварочные технологии
Инженерный дизайн CAD
</t>
    </r>
    <r>
      <rPr>
        <b/>
        <sz val="12"/>
        <rFont val="Times New Roman"/>
        <family val="1"/>
        <charset val="204"/>
      </rPr>
      <t>Фрезерные и токарные работы</t>
    </r>
  </si>
  <si>
    <r>
      <t xml:space="preserve">Повторно аккредитация СЦК Сетевое и системное администрирование
Программные решения для бизнеса
</t>
    </r>
    <r>
      <rPr>
        <b/>
        <sz val="12"/>
        <rFont val="Times New Roman"/>
        <family val="1"/>
        <charset val="204"/>
      </rPr>
      <t>Предпринимательство</t>
    </r>
  </si>
  <si>
    <r>
      <t xml:space="preserve">1) АПК (Поварское дело)
2) КИК (Электромонтаж)
3) </t>
    </r>
    <r>
      <rPr>
        <b/>
        <sz val="10"/>
        <rFont val="Times New Roman"/>
        <family val="1"/>
        <charset val="204"/>
      </rPr>
      <t>КТК (Ремонт и обслуживание легковых автомобилей) - повторно</t>
    </r>
    <r>
      <rPr>
        <sz val="10"/>
        <rFont val="Times New Roman"/>
        <family val="1"/>
        <charset val="204"/>
      </rPr>
      <t xml:space="preserve">
4) </t>
    </r>
    <r>
      <rPr>
        <b/>
        <sz val="10"/>
        <rFont val="Times New Roman"/>
        <family val="1"/>
        <charset val="204"/>
      </rPr>
      <t>МИК (Инженерный дизайн CAD)</t>
    </r>
    <r>
      <rPr>
        <sz val="10"/>
        <rFont val="Times New Roman"/>
        <family val="1"/>
        <charset val="204"/>
      </rPr>
      <t xml:space="preserve">
5) МИК (Сварочные технологии)
6) </t>
    </r>
    <r>
      <rPr>
        <b/>
        <sz val="10"/>
        <rFont val="Times New Roman"/>
        <family val="1"/>
        <charset val="204"/>
      </rPr>
      <t>МКЭиИТ (Программные решения для бизнеса)</t>
    </r>
    <r>
      <rPr>
        <sz val="10"/>
        <rFont val="Times New Roman"/>
        <family val="1"/>
        <charset val="204"/>
      </rPr>
      <t xml:space="preserve">
7) МКЭиИТ (Сетевое и системное администрирование)
8) ММК (Медицинский и социальный уход)
9)</t>
    </r>
    <r>
      <rPr>
        <b/>
        <sz val="10"/>
        <rFont val="Times New Roman"/>
        <family val="1"/>
        <charset val="204"/>
      </rPr>
      <t xml:space="preserve"> МонПК (Облицовка плиткой)</t>
    </r>
    <r>
      <rPr>
        <sz val="10"/>
        <rFont val="Times New Roman"/>
        <family val="1"/>
        <charset val="204"/>
      </rPr>
      <t xml:space="preserve">
10) МПК (Дошкольное воспитание)
11) </t>
    </r>
    <r>
      <rPr>
        <b/>
        <sz val="10"/>
        <rFont val="Times New Roman"/>
        <family val="1"/>
        <charset val="204"/>
      </rPr>
      <t>МПК (Преподавание в младших классах)</t>
    </r>
    <r>
      <rPr>
        <sz val="10"/>
        <rFont val="Times New Roman"/>
        <family val="1"/>
        <charset val="204"/>
      </rPr>
      <t xml:space="preserve">
12) </t>
    </r>
    <r>
      <rPr>
        <b/>
        <sz val="10"/>
        <rFont val="Times New Roman"/>
        <family val="1"/>
        <charset val="204"/>
      </rPr>
      <t>МСК (Малярные и декоративные работы)</t>
    </r>
    <r>
      <rPr>
        <sz val="10"/>
        <rFont val="Times New Roman"/>
        <family val="1"/>
        <charset val="204"/>
      </rPr>
      <t xml:space="preserve">
13) </t>
    </r>
    <r>
      <rPr>
        <b/>
        <sz val="10"/>
        <rFont val="Times New Roman"/>
        <family val="1"/>
        <charset val="204"/>
      </rPr>
      <t>МТКС (Парикмахерское искусство)</t>
    </r>
    <r>
      <rPr>
        <sz val="10"/>
        <rFont val="Times New Roman"/>
        <family val="1"/>
        <charset val="204"/>
      </rPr>
      <t xml:space="preserve">
14) МТКС (Туризм)
15) </t>
    </r>
    <r>
      <rPr>
        <b/>
        <sz val="10"/>
        <rFont val="Times New Roman"/>
        <family val="1"/>
        <charset val="204"/>
      </rPr>
      <t>ПЭК (Промышленная автоматика)</t>
    </r>
    <r>
      <rPr>
        <sz val="10"/>
        <rFont val="Times New Roman"/>
        <family val="1"/>
        <charset val="204"/>
      </rPr>
      <t xml:space="preserve">
16) </t>
    </r>
    <r>
      <rPr>
        <b/>
        <sz val="10"/>
        <rFont val="Times New Roman"/>
        <family val="1"/>
        <charset val="204"/>
      </rPr>
      <t>СКФКиС (Физическая культура и спорт)</t>
    </r>
    <r>
      <rPr>
        <sz val="10"/>
        <rFont val="Times New Roman"/>
        <family val="1"/>
        <charset val="204"/>
      </rPr>
      <t xml:space="preserve">
</t>
    </r>
  </si>
  <si>
    <r>
      <t xml:space="preserve">1) </t>
    </r>
    <r>
      <rPr>
        <b/>
        <sz val="10"/>
        <rFont val="Times New Roman"/>
        <family val="1"/>
        <charset val="204"/>
      </rPr>
      <t>АПК (Кондитерское дело)</t>
    </r>
    <r>
      <rPr>
        <sz val="10"/>
        <rFont val="Times New Roman"/>
        <family val="1"/>
        <charset val="204"/>
      </rPr>
      <t xml:space="preserve">
2) АПК (Поварское дело)
3) КИК (Управление железнодорожным транспортом)
4) КИК (Электромонтаж)
5) КТК (Ремонт и обслуживание легковых автомобилей)
6) МИК (Инженерный дизайн CAD)
7) МИК (Сварочные технологии)
8) </t>
    </r>
    <r>
      <rPr>
        <b/>
        <sz val="10"/>
        <rFont val="Times New Roman"/>
        <family val="1"/>
        <charset val="204"/>
      </rPr>
      <t>МКЭиИТ (Программные решения для бизнеса)</t>
    </r>
    <r>
      <rPr>
        <sz val="10"/>
        <rFont val="Times New Roman"/>
        <family val="1"/>
        <charset val="204"/>
      </rPr>
      <t xml:space="preserve">
9) МКЭиИТ (Сетевое и системное администрирование)
10) ММК (Медицинский и социальный уход)
11) МоНПК (Облицовка плиткой)
12) МПК (Дошкольное воспитание)
13) </t>
    </r>
    <r>
      <rPr>
        <b/>
        <sz val="10"/>
        <rFont val="Times New Roman"/>
        <family val="1"/>
        <charset val="204"/>
      </rPr>
      <t>МПК (Преподавание в младших классах)</t>
    </r>
    <r>
      <rPr>
        <sz val="10"/>
        <rFont val="Times New Roman"/>
        <family val="1"/>
        <charset val="204"/>
      </rPr>
      <t xml:space="preserve">
14) МСК (Малярные и декоративные работы)
15)</t>
    </r>
    <r>
      <rPr>
        <b/>
        <sz val="10"/>
        <rFont val="Times New Roman"/>
        <family val="1"/>
        <charset val="204"/>
      </rPr>
      <t xml:space="preserve"> МТКС (Гостиничное дело)</t>
    </r>
    <r>
      <rPr>
        <sz val="10"/>
        <rFont val="Times New Roman"/>
        <family val="1"/>
        <charset val="204"/>
      </rPr>
      <t xml:space="preserve">
16) МТКС (Парикмахерское искусство)
17) МТКС (Туризм)
18) МТКС (Эстетическая косметология)
19) </t>
    </r>
    <r>
      <rPr>
        <b/>
        <sz val="10"/>
        <rFont val="Times New Roman"/>
        <family val="1"/>
        <charset val="204"/>
      </rPr>
      <t>ПЭК (Промышленная автоматика)</t>
    </r>
    <r>
      <rPr>
        <sz val="10"/>
        <rFont val="Times New Roman"/>
        <family val="1"/>
        <charset val="204"/>
      </rPr>
      <t xml:space="preserve">
20) СКФКиС (Физическая культура и спорт)
</t>
    </r>
  </si>
  <si>
    <r>
      <t xml:space="preserve">Поварское дело
</t>
    </r>
    <r>
      <rPr>
        <b/>
        <sz val="12"/>
        <rFont val="Times New Roman"/>
        <family val="1"/>
        <charset val="204"/>
      </rPr>
      <t>Кондитерское дело</t>
    </r>
  </si>
  <si>
    <r>
      <t xml:space="preserve">Электромонтаж
</t>
    </r>
    <r>
      <rPr>
        <b/>
        <sz val="12"/>
        <rFont val="Times New Roman"/>
        <family val="1"/>
        <charset val="204"/>
      </rPr>
      <t>Управление железнодорожным транспортом</t>
    </r>
  </si>
  <si>
    <r>
      <t xml:space="preserve">Сварочные технологии
</t>
    </r>
    <r>
      <rPr>
        <b/>
        <sz val="12"/>
        <rFont val="Times New Roman"/>
        <family val="1"/>
        <charset val="204"/>
      </rPr>
      <t>Инженерный дизайн (CAD)</t>
    </r>
  </si>
  <si>
    <r>
      <t xml:space="preserve">Сварочные технологии
Инженерный дизайн (CAD)
</t>
    </r>
    <r>
      <rPr>
        <b/>
        <sz val="12"/>
        <rFont val="Times New Roman"/>
        <family val="1"/>
        <charset val="204"/>
      </rPr>
      <t>Фрезерные и токарные работы</t>
    </r>
  </si>
  <si>
    <r>
      <t xml:space="preserve">Сетевое и системное администрирование
</t>
    </r>
    <r>
      <rPr>
        <b/>
        <sz val="12"/>
        <rFont val="Times New Roman"/>
        <family val="1"/>
        <charset val="204"/>
      </rPr>
      <t>Программные решения для бизнеса</t>
    </r>
  </si>
  <si>
    <r>
      <t xml:space="preserve">Сетевое и системное администрирование
Программные решения для бизнеса
</t>
    </r>
    <r>
      <rPr>
        <b/>
        <sz val="12"/>
        <rFont val="Times New Roman"/>
        <family val="1"/>
        <charset val="204"/>
      </rPr>
      <t>Предпринимательство</t>
    </r>
  </si>
  <si>
    <r>
      <t xml:space="preserve">Малярные и декоративные работы
</t>
    </r>
    <r>
      <rPr>
        <b/>
        <sz val="12"/>
        <rFont val="Times New Roman"/>
        <family val="1"/>
        <charset val="204"/>
      </rPr>
      <t>Столярное дело</t>
    </r>
  </si>
  <si>
    <r>
      <t xml:space="preserve">Парикмахерское искусство
Туризм
Эстетическая косметология
Гостиничное дело
</t>
    </r>
    <r>
      <rPr>
        <b/>
        <sz val="12"/>
        <rFont val="Times New Roman"/>
        <family val="1"/>
        <charset val="204"/>
      </rPr>
      <t>Технологии моды</t>
    </r>
  </si>
  <si>
    <r>
      <t xml:space="preserve">Парикмахерское искусство
Туризм
</t>
    </r>
    <r>
      <rPr>
        <b/>
        <sz val="12"/>
        <rFont val="Times New Roman"/>
        <family val="1"/>
        <charset val="204"/>
      </rPr>
      <t>Эстетическая косметология</t>
    </r>
    <r>
      <rPr>
        <sz val="12"/>
        <rFont val="Times New Roman"/>
        <family val="1"/>
        <charset val="204"/>
      </rPr>
      <t xml:space="preserve">
</t>
    </r>
    <r>
      <rPr>
        <b/>
        <sz val="12"/>
        <rFont val="Times New Roman"/>
        <family val="1"/>
        <charset val="204"/>
      </rPr>
      <t>Гостиничное дело</t>
    </r>
  </si>
  <si>
    <r>
      <t xml:space="preserve">43.01.09 Повар, кондитер
15.01.05 Сварщик (ручной и частично механизированной сварки (наплавки)
15.02.12 Монтаж, техническое обслуживание и ремонт промышленного оборудования (по отраслям)
15.01.31 Мастер контрольно-измерительных приборов и автоматики
27.02.06 Контроль работы измерительных приборов
</t>
    </r>
    <r>
      <rPr>
        <b/>
        <sz val="10"/>
        <rFont val="Times New Roman"/>
        <family val="1"/>
        <charset val="204"/>
      </rPr>
      <t>08.01.25 Мастер отделочных строительных и декоративных работ
08.01.26 Мастер по ремонту и обслуживанию инженерных систем жилищно-коммунального хозяйства 
15.02.09 Аддитивные технологии</t>
    </r>
  </si>
  <si>
    <r>
      <rPr>
        <b/>
        <sz val="10"/>
        <rFont val="Times New Roman"/>
        <family val="1"/>
        <charset val="204"/>
      </rPr>
      <t>1) АПК (Поварское дело) -?
2) КИК (Электромонтаж)</t>
    </r>
    <r>
      <rPr>
        <sz val="10"/>
        <rFont val="Times New Roman"/>
        <family val="1"/>
        <charset val="204"/>
      </rPr>
      <t xml:space="preserve">
3) КТК (Ремонт и обслуживание легковых автомобилей)
</t>
    </r>
    <r>
      <rPr>
        <b/>
        <sz val="10"/>
        <rFont val="Times New Roman"/>
        <family val="1"/>
        <charset val="204"/>
      </rPr>
      <t xml:space="preserve">4) МИК (Сварочные технологии)
5) МКЭиИТ (Сетевое и системное администрирование)
6) ММК (Медицинский и социальный уход)
7) МПК (Дошкольное воспитание)
8) МТКС (Туризм) - ?
</t>
    </r>
  </si>
  <si>
    <r>
      <t xml:space="preserve">Электромонтаж
Дошкольное воспитание
Ремонт и обслуживание автомобилей
</t>
    </r>
    <r>
      <rPr>
        <b/>
        <sz val="10"/>
        <rFont val="Times New Roman"/>
        <family val="1"/>
        <charset val="204"/>
      </rPr>
      <t>Кузовной ремонт</t>
    </r>
    <r>
      <rPr>
        <sz val="10"/>
        <rFont val="Times New Roman"/>
        <family val="1"/>
        <charset val="204"/>
      </rPr>
      <t xml:space="preserve">
</t>
    </r>
    <r>
      <rPr>
        <b/>
        <sz val="10"/>
        <rFont val="Times New Roman"/>
        <family val="1"/>
        <charset val="204"/>
      </rPr>
      <t>Поварское дело
Обслуживание грузовой техники</t>
    </r>
  </si>
  <si>
    <r>
      <t xml:space="preserve">Малярные и декоративные работы
Электромонтаж
Сварочные технологии
Ремонт и обслуживание легковых автомобилей
Поварское дело
Предпринимательство
Столярное дело
</t>
    </r>
    <r>
      <rPr>
        <b/>
        <sz val="10"/>
        <rFont val="Times New Roman"/>
        <family val="1"/>
        <charset val="204"/>
      </rPr>
      <t>Инженерный дизайн CAD
Кузовной ремонт
Сантехника и отопление</t>
    </r>
  </si>
  <si>
    <r>
      <t xml:space="preserve">Малярные и декоративные работы
Электромонтаж
Сварочные технологии
Ремонт и обслуживание легковых автомобилей
Поварское дело
Облицовка плиткой
Предпринимательство
Инженерный дизайн CAD
Столярное дело
</t>
    </r>
    <r>
      <rPr>
        <b/>
        <sz val="10"/>
        <rFont val="Times New Roman"/>
        <family val="1"/>
        <charset val="204"/>
      </rPr>
      <t>Кузовной ремонт</t>
    </r>
    <r>
      <rPr>
        <sz val="10"/>
        <rFont val="Times New Roman"/>
        <family val="1"/>
        <charset val="204"/>
      </rPr>
      <t xml:space="preserve">
</t>
    </r>
    <r>
      <rPr>
        <b/>
        <sz val="10"/>
        <rFont val="Times New Roman"/>
        <family val="1"/>
        <charset val="204"/>
      </rPr>
      <t>Сантехника и отопление</t>
    </r>
  </si>
  <si>
    <r>
      <t xml:space="preserve">Ремонт и обслуживание легковых автомобилей
Поварское дело
Кондитерское дело
</t>
    </r>
    <r>
      <rPr>
        <b/>
        <sz val="10"/>
        <rFont val="Times New Roman"/>
        <family val="1"/>
        <charset val="204"/>
      </rPr>
      <t>Кузовной ремонт</t>
    </r>
  </si>
  <si>
    <r>
      <t xml:space="preserve">Электромонтаж
Туризм
Дошкольное воспитание
Ремонт и обслуживание легковых автомобилей
Поварское дело
Кондитерское дело
</t>
    </r>
    <r>
      <rPr>
        <b/>
        <sz val="10"/>
        <rFont val="Times New Roman"/>
        <family val="1"/>
        <charset val="204"/>
      </rPr>
      <t>Кузовной ремонт</t>
    </r>
    <r>
      <rPr>
        <sz val="10"/>
        <rFont val="Times New Roman"/>
        <family val="1"/>
        <charset val="204"/>
      </rPr>
      <t xml:space="preserve">
</t>
    </r>
    <r>
      <rPr>
        <b/>
        <sz val="10"/>
        <rFont val="Times New Roman"/>
        <family val="1"/>
        <charset val="204"/>
      </rPr>
      <t>Обслуживание грузовой техники</t>
    </r>
  </si>
  <si>
    <r>
      <t xml:space="preserve">1) АПК (Кондитерское дело)
2) АПК (Поварское дело)
3) КИК (Управление железнодорожным транспортом)
4) КИК (Электромонтаж)
5) </t>
    </r>
    <r>
      <rPr>
        <b/>
        <sz val="10"/>
        <rFont val="Times New Roman"/>
        <family val="1"/>
        <charset val="204"/>
      </rPr>
      <t>КПК (Обслуживание грузовой техники)</t>
    </r>
    <r>
      <rPr>
        <sz val="10"/>
        <rFont val="Times New Roman"/>
        <family val="1"/>
        <charset val="204"/>
      </rPr>
      <t xml:space="preserve">
</t>
    </r>
    <r>
      <rPr>
        <b/>
        <sz val="10"/>
        <rFont val="Times New Roman"/>
        <family val="1"/>
        <charset val="204"/>
      </rPr>
      <t>6) КТК (Кузовной ремонт)</t>
    </r>
    <r>
      <rPr>
        <sz val="10"/>
        <rFont val="Times New Roman"/>
        <family val="1"/>
        <charset val="204"/>
      </rPr>
      <t xml:space="preserve">
7) КТК (Ремонт и обслуживание легковых автомобилей)
8) МИК (Инженерный дизайн CAD)
9) МИК (Сварочные технологии)
10)</t>
    </r>
    <r>
      <rPr>
        <b/>
        <sz val="10"/>
        <rFont val="Times New Roman"/>
        <family val="1"/>
        <charset val="204"/>
      </rPr>
      <t xml:space="preserve"> МИК (Фрезерные и токарные работы)</t>
    </r>
    <r>
      <rPr>
        <sz val="10"/>
        <rFont val="Times New Roman"/>
        <family val="1"/>
        <charset val="204"/>
      </rPr>
      <t xml:space="preserve">
11)</t>
    </r>
    <r>
      <rPr>
        <b/>
        <sz val="10"/>
        <rFont val="Times New Roman"/>
        <family val="1"/>
        <charset val="204"/>
      </rPr>
      <t xml:space="preserve"> МКЭиИТ (Предпринимательство)</t>
    </r>
    <r>
      <rPr>
        <sz val="10"/>
        <rFont val="Times New Roman"/>
        <family val="1"/>
        <charset val="204"/>
      </rPr>
      <t xml:space="preserve">
12) МКЭиИТ (Программные решения для бизнеса)
13) МКЭиИТ (Сетевое и системное администрирование)
14) ММК (Медицинский и социальный уход)
15) МоНПК (Облицовка плиткой)
16) </t>
    </r>
    <r>
      <rPr>
        <b/>
        <sz val="10"/>
        <rFont val="Times New Roman"/>
        <family val="1"/>
        <charset val="204"/>
      </rPr>
      <t>МонПК + ОГПК (Сантехника и отопление)</t>
    </r>
    <r>
      <rPr>
        <sz val="10"/>
        <rFont val="Times New Roman"/>
        <family val="1"/>
        <charset val="204"/>
      </rPr>
      <t xml:space="preserve">
17) МПК (Дошкольное воспитание)
18) МПК (Преподавание в младших классах)
19) МСК (Малярные и декоративные работы)
20) </t>
    </r>
    <r>
      <rPr>
        <b/>
        <sz val="10"/>
        <rFont val="Times New Roman"/>
        <family val="1"/>
        <charset val="204"/>
      </rPr>
      <t>МСК (Столярное дело)</t>
    </r>
    <r>
      <rPr>
        <sz val="10"/>
        <rFont val="Times New Roman"/>
        <family val="1"/>
        <charset val="204"/>
      </rPr>
      <t xml:space="preserve">
21) МТКС (Гостиничное дело)
22) МТКС (Парикмахерское искусство)
23) </t>
    </r>
    <r>
      <rPr>
        <b/>
        <sz val="10"/>
        <rFont val="Times New Roman"/>
        <family val="1"/>
        <charset val="204"/>
      </rPr>
      <t>МТКС (Технология моды)</t>
    </r>
    <r>
      <rPr>
        <sz val="10"/>
        <rFont val="Times New Roman"/>
        <family val="1"/>
        <charset val="204"/>
      </rPr>
      <t xml:space="preserve">
24) МТКС (Туризм)
25) МТКС (Эстетическая косметология)
26) ПЭК (Промышленная автоматика)
27) СКФКиС (Физическая культура и спорт)</t>
    </r>
  </si>
  <si>
    <r>
      <t xml:space="preserve">Ремонт и обслуживание легковых автомобилей
</t>
    </r>
    <r>
      <rPr>
        <b/>
        <sz val="12"/>
        <rFont val="Times New Roman"/>
        <family val="1"/>
        <charset val="204"/>
      </rPr>
      <t>Кузовной ремонт</t>
    </r>
  </si>
  <si>
    <t>1. Дошкольное воспитание (КПК, МПК, ППТ)
2. Инженерный дизайн CAD (МИК, МСК)
3. Малярные и декоративные работы (МонПК, МСК)
4. Медицинский и социальный уход (КМК, ММК)
5. Облицовка плиткой (АПК, МонПК, МСК)
6. Парикмахерское искусство (АПК, МТКС)
7. Поварское дело (АПК, КИК, КТК, МИК, МКЭиИТ, МонПК, МСК, ОГПК, ППТ, СНК)
8. Предпринимательство (МКЭиИТ, МСК)
9. Преподавание в младших классах (МПК)
10. Программные решения для бизнеса (МКЭиИТ)
11. Ремонт и обслуживание легковых автомобилей (КПК, КТК, МИК, МонПК, МСК, ОГПК, ППТ, ПЭК, СНК)
12. Саамское рукоделие (презентационная) (СНК)
13. Сварочные технологии (АПК, МИК, МонПК, МСК, ППТ, ПЭК)
14. Сетевое и системное администрирование (МКЭиИТ)
15. Сетевое и системное администрирование JS (МКЭиИТ)
16. Туризм (АПК, КПК, МонПК, МПК, МТКС)
17. Физическая культура и спорт (СКФКиС)
18. Электромонтаж (АПК, КИК, КПК, МИК, МСК, ОГПК, ПЭК)</t>
  </si>
  <si>
    <t xml:space="preserve">1. Дошкольное воспитание (КПК, МПК, ППТ)
2. Инженерный дизайн CAD (юниоры) (МИК)
3. Инженерный дизайн CAD (МИК, МСК)
4. Малярные и декоративные работы (МонПК, МСК)
5. Медицинский и социальный уход (КМК, ММК)
6. Облицовка плиткой (АПК, МонПК, МСК)
7. Парикмахерское искусство (АПК, МТКС)
8. Поварское дело (АПК, КИК, КТК, МИК, МКЭиИТ, МонПК, МСК, ОГПК, ППТ, СНК)
9. Предпринимательство (МИК, МКЭиИТ, МСК)
10. Преподавание в младших классах (МПК)
11. Программные решения для бизнеса (МКЭиИТ)
12. Программные решения для бизнеса. Юниоры (МКЭиИТ)
13. Ремонт и обслуживание легковых автомобилей (КПК, КТК, МИК, МСК, ОГПК, ППТ, СНК)
14. Саамское рукоделие (презентационная) (СНК)
15. Сварочные технологии (АПК, МИК, МонПК, МСК, ППТ, ПЭК)
16. Сетевое и системное администрирование (МКЭиИТ)
17. Сетевое и системное администрирование JS (МКЭиИТ)
18. Туризм (АПК, КПК, МонПК, МПК, МТКС)
19. Физическая культура и спорт (СКФКиС)
20. Электромонтаж (АПК, КИК, КПК, МИК, МСК, ОГПК, ПЭК)
21. Эстетическая косметология (МТКС)
</t>
  </si>
  <si>
    <t xml:space="preserve">1. Гостиничное дело (МТКС)
2. Дошкольное воспитание (КПК, МПК, ППТ)
3. Инженерный дизайн CAD (юниоры) (МИК)
4. Инженерный дизайн CAD (МИК, МСК)
5. Кондитерское дело (АПК, КПК, КТК, МИК, МонПК)
6. Малярные и декоративные работы (АПК, МонПК, МСК)
7. Медицинский и социальный уход (КМК, ММК)
8. Медицинский и социальный уход. Юниор (КМК, ММК)
9. Облицовка плиткой (АПК, МонПК, МСК)
10. Парикмахерское искусство (АПК, МТКС)
11. Поварское дело (АПК, КИК, КТК, МИК, МКЭиИТ, МонПК, МСК, ОГПК, ППТ, СНК)
12. Поварское дело. JS (МКЭиИТ)
13. Предпринимательство (МИК, МКЭиИТ, МСК)
14. Преподавание в младших классах (МПК)
15. Программные решения для бизнеса (МКЭиИТ)
16. Программные решения для бизнеса. Юниоры (МКЭиИТ)
17. Промышленная автоматика (ПЭК)
18. Ремонт и обслуживание легковых автомобилей (КПК, КТК, МИК, МСК, ОГПК, ППТ, СНК)
19. Саамское рукоделие (презентационная) (СНК)
20. Сварочные технологии (АПК, МИК, МонПК, МСК, ППТ, ПЭК)
21. Сетевое и системное администрирование (КИК, МКЭиИТ)
22. Сетевое и системное администрирование JS (МКЭиИТ)
23. Сетевое и системное администрирование. Юниоры (МКЭиИТ)
24. Столярное дело (АПК, МСК)
25. Токарные работы на станках с ЧПУ (МИК)
26. Туризм (АПК, КПК, МонПК, МПК, МТКС)
27. Управление ж.д. транспортом (КИК)
28. Физическая культура и спорт (СКФКиС)
29. Фрезерные работы на станках с ЧПУ (МИК)
30. Электромонтаж (АПК, КИК, КПК, МИК, МСК, ОГПК, ПЭК)
31. Эстетическая косметология (МТКС)
</t>
  </si>
  <si>
    <t>31 / 82</t>
  </si>
  <si>
    <t>37 / 96</t>
  </si>
  <si>
    <t>1. Выпечка осетинских пирогов (МонПК)
2. Гостиничное дело (МТКС)
3. Дошкольное воспитание (КПК, МПК, ППТ)
4. Инженерный дизайн CAD (юниоры) (МИК)
5. Инженерный дизайн CAD (МИК, МСК)
6. Кондитерское дело (АПК, КПК, КТК, МИК, МонПК)
7. Кузовной ремонт (КТК)
8. Малярные и декоративные работы (АПК, МонПК, МСК)
9. Медицинский и социальный уход. Юниор (КМК, ММК)
10. Облицовка плиткой (АПК, МонПК, МСК)
11. Обслуживание грузовой техники (КПК)
12. Парикмахерское искусство (АПК, МТКС)
13. Плотницкое дело (АПК)
14. Поварское дело (АПК, КИК, КТК, МИК, МКЭиИТ, МонПК, МСК, ОГПК, ППТ, СНК)
15. Поварское дело. JS (МКЭиИТ)
16. Предпринимательство (МИК, МКЭиИТ, МСК)
17. Преподавание в младших классах (МПК)
18. Программные решения для бизнеса (МКЭиИТ)
19. Программные решения для бизнеса. Юниоры (МКЭиИТ)
20. Промышленная автоматика (ПЭК)
21. Реверсивный инжиниринг (МИК)
22. Ремонт и обслуживание легковых автомобилей (КПК, КТК, МИК, МонПК, МСК, ОГПК, ППТ, СНК)
23. Саамское рукоделие (презентационная) (СНК)
24. Сантехника и отопление (КИК, МонПК, МСК, ОГПК)
25. Сварочные технологии (АПК, МИК, МонПК, МСК, ППТ, ПЭК)
26. Сетевое и системное администрирование (КИК, МКЭиИТ)
27. Сетевое и системное администрирование JS (МКЭиИТ)
28. Сетевое и системное администрирование. Юниоры (МКЭиИТ)
29. Столярное дело (АПК, МСК)
30. Технологии моды (МТКС)
31. Токарные работы на станках с ЧПУ (МИК)
32. Туризм (АПК, КПК, МонПК, МПК, МТКС)
33. Управление ж.д. транспортом (КИК)
34. Физическая культура и спорт (СКФКиС)
35. Фрезерные работы на станках с ЧПУ (МИК)
36. Электромонтаж (АПК, КИК, КПК, МИК, МСК, ОГПК, ПЭК)
37. Эстетическая косметология (МТКС)</t>
  </si>
  <si>
    <t xml:space="preserve">1. Дошкольное воспитание (МПК, ППТ)
2. Инженерный дизайн CAD (МИК)
3. Малярные и декоративные работы (МонПК, МСК)
4. Медицинский и социальный уход (КМК, ММК)
5. Облицовка плиткой (АПК, МонПК)
6. Парикмахерское искусство (АПК, МТКС)
7. Поварское дело (АПК, КИК, МИК, МонПК, МСК, ОГПК, ППТ, СНК)
8. Предпринимательство (МИК, МКЭиИТ)
9. Преподавание в младших классах (МПК)
10. Программные решения для бизнеса (МКЭиИТ)
11. Ремонт и обслуживание легковых автомобилей (КТК, МИК, МонПК, МСК, ОГПК, ППТ, СНК)
12. Саамское рукоделие (презентационная) (СНК)
13. Сварочные технологии (МИК, МонПК, МСК, ОГПК, ППТ, ПЭК, СНК)
14. Сетевое и системное администрирование (МКЭиИТ)
15. Сетевое и системное администрирование JS (МКЭиИТ)
16. Туризм (МонПК, МПК, МТКС)
17. Физическая культура и спорт (СКФКиС)
18. Электромонтаж (АПК, КИК, КПК, МИК, МСК, ОГПК, ПЭК)
</t>
  </si>
  <si>
    <t xml:space="preserve">1. Дошкольное воспитание (КПК, МПК, ППТ)
2. Инженерный дизайн CAD (юниоры) (МИК)
3. Инженерный дизайн CAD (МИК)
4. Малярные и декоративные работы (МонПК, МСК, МТКС)
5. Медицинский и социальный уход (КМК, ММК)
6. Облицовка плиткой (АПК, МонПК)
7. Парикмахерское искусство (АПК, МТКС)
8. Поварское дело (АПК, КИК, КТК, МИК, МКЭиИТ, МонПК, МСК, ОГПК, ППТ, СНК)
9. Предпринимательство (КИК, МИК, МКЭиИТ, МСК, МТКС, ПЭК)
10. Преподавание в младших классах (МПК)
11. Программные решения для бизнеса (МКЭиИТ)
12. Программные решения для бизнеса. Юниоры (МКЭиИТ)
13. Ремонт и обслуживание легковых автомобилей (КТК, МИК, МСК, ОГПК, ППТ, СНК)
14. Саамское рукоделие (презентационная) (СНК)
15. Сварочные технологии (АПК, КИК, МИК, МонПК, МСК, ОГПК, ППТ, ПЭК, СНК)
16. Сетевое и системное администрирование (МКЭиИТ)
17. Сетевое и системное администрирование JS (МКЭиИТ)
18. Туризм (МонПК, МПК, МТКС)
19. Физическая культура и спорт (СКФКиС)
20. Электромонтаж (АПК, КИК, КПК, МИК, МСК, ОГПК, ПЭК)
21. Эстетическая косметология (МТКС)
</t>
  </si>
  <si>
    <t xml:space="preserve">1. Гостиничное дело (МТКС)
2. Дошкольное воспитание (КПК, МПК, ППТ)
3. Инженерный дизайн CAD (юниоры) (МИК)
4. Инженерный дизайн CAD (МИК)
5. Кондитерское дело (АПК,КТК, МИК, МонПК)
6. Малярные и декоративные работы (МонПК, МСК, МТКС)
7. Медицинский и социальный уход (КМК, ММК)
8. Медицинский и социальный уход. Юниор (КМК, ММК)
9. Облицовка плиткой (АПК, МонПК)
10. Парикмахерское искусство (АПК, МТКС)
11. Поварское дело (АПК, КИК, КТК, МИК, МКЭиИТ, МонПК, МСК, ОГПК, ППТ, СНК)
12. Поварское дело. JS (МКЭиИТ)
13. Предпринимательство (КИК, МИК, МКЭиИТ, МСК, МТКС, ПЭК)
14. Преподавание в младших классах (МПК)
15. Программные решения для бизнеса (МКЭиИТ)
16. Программные решения для бизнеса. Юниоры (МКЭиИТ)
17. Промышленная автоматика (ПЭК)
18. Ремонт и обслуживание легковых автомобилей (КПК, КТК, МИК, МСК, ОГПК, ППТ, СНК)
19. Саамское рукоделие (презентационная) (СНК)
20. Сварочные технологии (АПК, КИК, МИК, МонПК, МСК, ОГПК, ППТ, ПЭК, СНК)
21. Сетевое и системное администрирование (КИК, МКЭиИТ)
22. Сетевое и системное администрирование JS (МКЭиИТ)
23. Сетевое и системное администрирование. Юниоры (МКЭиИТ)
24. Столярное дело (АПК, МСК)
25. Токарные работы на станках с ЧПУ (МИК)
26. Туризм (МонПК, МПК, МТКС)
27. Управление ж.д. транспортом (КИК)
28. Физическая культура и спорт (СКФКиС)
29. Фрезерные работы на станках с ЧПУ (МИК)
30. Электромонтаж (АПК, КИК, КПК, МИК, МСК, ОГПК, ПЭК)
31. Эстетическая косметология (МТКС)
</t>
  </si>
  <si>
    <t xml:space="preserve">1. Выпечка осетинских пирогов (МонПК)
2. Гостиничное дело (МТКС)
3. Дошкольное воспитание (КПК, МПК, ППТ)
4. Инженерный дизайн CAD (юниоры) (МИК)
5. Инженерный дизайн CAD (МИК, МСК)
6. Кондитерское дело (АПК, КПК, КТК, МИК, МонПК)
7. Малярные и декоративные работы (МонПК, МСК, МТКС)
8. Медицинский и социальный уход (КМК, ММК)
9. Медицинский и социальный уход. Юниор (КМК, ММК)
10. Облицовка плиткой (АПК, МонПК)
11. Обслуживание грузовой техники (КПК)
12. Кузовной ремонт (КТК, КПК, МСК)
13. Парикмахерское искусство (АПК, МТКС)
14. Поварское дело (АПК, КИК, КТК, МИК, МКЭиИТ, МонПК, МСК, ОГПК, ППТ, СНК)
15. Поварское дело. JS (МКЭиИТ)
16. Предпринимательство (КИК, МИК, МКЭиИТ, МСК, МТКС, ПЭК)
17. Преподавание в младших классах (МПК)
18. Программные решения для бизнеса (МКЭиИТ)
19. Программные решения для бизнеса. Юниоры (МКЭиИТ)
20. Промышленная автоматика (ПЭК)
21. Реверсивный инжиниринг (МИК)
22. Ремонт и обслуживание легковых автомобилей (КПК, КТК, МИК, МонПК, МСК, ОГПК, ППТ, СНК)
23. Саамское рукоделие (презентационная) (СНК)
24. Сантехника и отопление (КИК, МонПК, МСК, ОГПК)
25. Сварочные технологии (АПК, КИК, МИК, МонПК, МСК, ОГПК, ППТ, ПЭК, СНК)
26. Сетевое и системное администрирование (КИК, МКЭиИТ)
27. Сетевое и системное администрирование JS (МКЭиИТ)
28. Сетевое и системное администрирование. Юниоры (МКЭиИТ)
29. Столярное дело (АПК, МСК)
30. Технологии моды (МТКС)
31. Токарные работы на станках с ЧПУ (МИК)
32. Туризм (АПК, МонПК, МПК, МТКС)
33. Управление ж.д. транспортом (КИК)
34. Физическая культура и спорт (СКФКиС)
35. Фрезерные работы на станках с ЧПУ (МИК)
36. Электромонтаж (АПК, КИК, КПК, МИК, МонПК, МСК, ОГПК, ПЭК)
37. Эстетическая косметология (МТКС)
</t>
  </si>
  <si>
    <t>37 / 95</t>
  </si>
  <si>
    <t xml:space="preserve">1. Облицовка плиткой (МонПК)
2. Парикмахерское искусство (МТКС)
3. Поварское дело (АПК)
4. Программные решения для бизнеса (МКЭиИТ)
5. Ремонт и обслуживание легковых автомобилей (КТК)
6. Сварочные технологии (МИК)
7. Электромонтаж (КИК)
</t>
  </si>
  <si>
    <r>
      <t xml:space="preserve">1. Дошкольное воспитание (МПК)
2. Малярные и декоративные работы (МСК)
</t>
    </r>
    <r>
      <rPr>
        <b/>
        <sz val="12"/>
        <rFont val="Times New Roman"/>
        <family val="1"/>
        <charset val="204"/>
      </rPr>
      <t>3. Медицинский и социальный уход (ММК, КМК)</t>
    </r>
    <r>
      <rPr>
        <sz val="12"/>
        <rFont val="Times New Roman"/>
        <family val="1"/>
        <charset val="204"/>
      </rPr>
      <t xml:space="preserve">
</t>
    </r>
    <r>
      <rPr>
        <b/>
        <sz val="12"/>
        <rFont val="Times New Roman"/>
        <family val="1"/>
        <charset val="204"/>
      </rPr>
      <t>4. Облицовка плиткой (МонПК)</t>
    </r>
    <r>
      <rPr>
        <sz val="12"/>
        <rFont val="Times New Roman"/>
        <family val="1"/>
        <charset val="204"/>
      </rPr>
      <t xml:space="preserve">
5. Парикмахерское искусство (МТКС)
6. Поварское дело (АПК)
7. Преподавание в младших классах (МПК)
8. Программные решения для бизнеса (МКЭиИТ)
9. Ремонт и обслуживание легковых автомобилей (КТК)
10. Сварочные технологии (МИК)
</t>
    </r>
    <r>
      <rPr>
        <b/>
        <sz val="12"/>
        <rFont val="Times New Roman"/>
        <family val="1"/>
        <charset val="204"/>
      </rPr>
      <t>11. Эстетическая косметология (МТКС)</t>
    </r>
    <r>
      <rPr>
        <sz val="12"/>
        <rFont val="Times New Roman"/>
        <family val="1"/>
        <charset val="204"/>
      </rPr>
      <t xml:space="preserve">
12. Физическая культура и спорт (СКФКиС)
13. Электромонтаж (КИК)
</t>
    </r>
  </si>
  <si>
    <r>
      <rPr>
        <b/>
        <sz val="12"/>
        <rFont val="Times New Roman"/>
        <family val="1"/>
        <charset val="204"/>
      </rPr>
      <t>По профстандартам (впервые):</t>
    </r>
    <r>
      <rPr>
        <sz val="12"/>
        <rFont val="Times New Roman"/>
        <family val="1"/>
        <charset val="204"/>
      </rPr>
      <t xml:space="preserve">
1. 38.02.07 Банковское дело (МКЭиИТ)
2. 08.01.25 Мастер отделочных строительных и декоративных работ (МСК)
3. 08.01.24 Мастер столярно-плотничных, паркетных и стекольных работ (МСК)
4. 08.01.26 Мастер по ремонту и обслуживанию инженерных систем жилищно-коммунального хозяйства (КИК)
5. 15.01.33 Токарь на станках с числовым программным управлением (МИК)
6. 23.01.17 Мастер по ремонту и обслуживанию автомобилей (КТК)
7. 43.02.12 Технология эстетических услуг (МТКС)
</t>
    </r>
    <r>
      <rPr>
        <b/>
        <sz val="12"/>
        <rFont val="Times New Roman"/>
        <family val="1"/>
        <charset val="204"/>
      </rPr>
      <t>По компетенциям WS:</t>
    </r>
    <r>
      <rPr>
        <sz val="12"/>
        <rFont val="Times New Roman"/>
        <family val="1"/>
        <charset val="204"/>
      </rPr>
      <t xml:space="preserve">
8. Дошкольное воспитание (МПК)
9. Медицинский и социальный уход (ММК и / или КМК)
10. Облицовка плиткой (МонПК)
11. Парикмахерское искусство (МТКС)
12. Поварское дело (АПК)
13. Преподавание в младших классах (МПК)
14. Программные решения для бизнеса (МКЭиИТ)
15. Ремонт и обслуживание легковых автомобилей (КТК)
16. Сварочные технологии (МИК)
17. Туризм (МТКС)
18. Физическая культура и с</t>
    </r>
    <r>
      <rPr>
        <b/>
        <sz val="12"/>
        <rFont val="Times New Roman"/>
        <family val="1"/>
        <charset val="204"/>
      </rPr>
      <t>порт (СКФКиС)
19. Электромонтаж (КИК)</t>
    </r>
  </si>
  <si>
    <t xml:space="preserve">
</t>
  </si>
  <si>
    <r>
      <rPr>
        <b/>
        <sz val="12"/>
        <rFont val="Times New Roman"/>
        <family val="1"/>
        <charset val="204"/>
      </rPr>
      <t>Реализация с 01.09.2020 по 31.12.2021:</t>
    </r>
    <r>
      <rPr>
        <sz val="12"/>
        <rFont val="Times New Roman"/>
        <family val="1"/>
        <charset val="204"/>
      </rPr>
      <t xml:space="preserve">
1) АПК (16675 Повар)
2) КИК (18596 Слесарь-электромонтажник, 26341 Секретарь руководителя)
3) КПК (19931 Электрослесарь по обслуживанию и ремонту оборудования; 16675 Повар)
4) КТК (18511 Слесарь по ремонту автомобилей)
5) МИК (16045 Оператор на станках с программным управлением)
6) МКЭиИТ (16199 Оператор электронно-вычислительных и вычислительных машин)
7) МонПК (16675 Повар, 13450 Маляр)
8) МСК (19861 Электромонтер по ремонту и обслуживанию электрооборудования)
9) МТКС (16437 Парикмахер)
10) ОГПК (19861 Электромонтер по ремонту и обслуживанию электрооборудования)
11) ПЭК (19601 Швея, 19861 Электромонтер по ремонту и обслуживанию электрооборудования)
12) СНК (21299 Делопроизводитель)</t>
    </r>
  </si>
  <si>
    <r>
      <rPr>
        <b/>
        <sz val="12"/>
        <rFont val="Times New Roman"/>
        <family val="1"/>
        <charset val="204"/>
      </rPr>
      <t>Реализация с 01.01.2019 по 31.12.2019:</t>
    </r>
    <r>
      <rPr>
        <sz val="12"/>
        <rFont val="Times New Roman"/>
        <family val="1"/>
        <charset val="204"/>
      </rPr>
      <t xml:space="preserve">
1) КИК (26341 Секретарь руководителя)
2) МИК (20002 Агент банка)
3) МКЭиИТ (16199 Оператор электронно-вычислительных и вычислительных машин)
</t>
    </r>
    <r>
      <rPr>
        <b/>
        <sz val="12"/>
        <rFont val="Times New Roman"/>
        <family val="1"/>
        <charset val="204"/>
      </rPr>
      <t>Реализация с 01.09.2019 по 31.12.2020:</t>
    </r>
    <r>
      <rPr>
        <sz val="12"/>
        <rFont val="Times New Roman"/>
        <family val="1"/>
        <charset val="204"/>
      </rPr>
      <t xml:space="preserve">
4) АПК (16675 Повар)
5) КИК (18596 Слесарь-электромонтажник, 26341 Секретарь руководителя)
6) КПК (19931 Электрослесарь по обслуживанию и ремонту оборудования; 16675 Повар)
7) КТК (18511 Слесарь по ремонту автомобилей)
8) МИК (16045 Оператор на станках с программным управлением)
9) МКЭиИТ (16199 Оператор электронно-вычислительных и вычислительных машин)
10) МонПК (18511 Слесарь по ремонту автомобилей, 16199 Оператор электронно-вычислительных и вычислительных машин)
11) МСК (18511 Слесарь по ремонту автомобилей)
12) МТКС (16437 Парикмахер)
13) ОГПК (19861 Электромонтер по ремонту и обслуживанию электрооборудования)
14) ПЭК (21299 Делопроизводитель, 18494 Слесарь по контрольно-измерительным приборам и автоматике)
15) СНК (21299 Делопроизводитель)</t>
    </r>
  </si>
  <si>
    <t>С 01.09.2019 по 31.12.2020
16675 Повар</t>
  </si>
  <si>
    <t>С 01.09.2020 по 31.12.2021
16675 Повар</t>
  </si>
  <si>
    <t>С 01.01.2019 по 31.12.2019
26341 Секретарь руководителя
С 01.09.2019 по 31.12.2020
18596 Слесарь-электромонтажник
26341 Секретарь руководителя</t>
  </si>
  <si>
    <t>С 01.09.2020 по 31.12.2021
18596 Слесарь-электромонтажник
26341 Секретарь руководителя</t>
  </si>
  <si>
    <t>С 01.09.2019 по 31.12.2020
19931 Электрослесарь по обслуживанию и ремонту оборудования
16675 Повар</t>
  </si>
  <si>
    <t>С 01.09.2020 по 31.12.2021
19931 Электрослесарь по обслуживанию и ремонту оборудования
16675 Повар</t>
  </si>
  <si>
    <t>С 01.09.2019 по 31.12.2020
18511 Слесарь по ремонту автомобилей</t>
  </si>
  <si>
    <t>С 01.09.2020 по 31.12.2021
18511 Слесарь по ремонту автомобилей</t>
  </si>
  <si>
    <t>С 01.01.2019 по 31.12.2019
20002 Агент банка
С 01.09.2019 по 31.12.2020
16045 Оператор на станках с программным управлением</t>
  </si>
  <si>
    <t>С 01.09.2020 по 31.12.2021
16045 Оператор на станках с программным управлением</t>
  </si>
  <si>
    <t>С 01.09.2020 по 31.12.2021
16199 Оператор электронно-вычислительных и вычислительных машин</t>
  </si>
  <si>
    <t>С 01.01.2019 по 31.12.2019
16199 Оператор электронно-вычислительных и вычислительных машин
С 01.09.2019 по 31.12.2020
16199 Оператор электронно-вычислительных и вычислительных машин</t>
  </si>
  <si>
    <t xml:space="preserve">С 01.09.2019 по 31.12.2020
18511 Слесарь по ремонту автомобилей
16199 Оператор электронно-вычислительных и вычислительных машин
</t>
  </si>
  <si>
    <t>С 01.09.2020 по 31.12.2021
16675 Повар
13450 Маляр</t>
  </si>
  <si>
    <t>С 01.09.2020 по 31.12.2021
19861 Электромонтер по ремонту и обслуживанию электрооборудования</t>
  </si>
  <si>
    <t>С 01.09.2019 по 31.12.2020
16437 Парикмахер</t>
  </si>
  <si>
    <t>С 01.09.2020 по 31.12.2021
16437 Парикмахер</t>
  </si>
  <si>
    <t>С 01.09.2019 по 31.12.2020
19861 Электромонтер по ремонту и обслуживанию электрооборудования</t>
  </si>
  <si>
    <t>С 01.09.2019 по 31.12.2020
21299 Делопроизводитель
18494 Слесарь по контрольно-измерительным приборам и автоматике</t>
  </si>
  <si>
    <t>С 01.09.2019 по 31.12.2020
19601 Швея
19861 Электромонтер по ремонту и обслуживанию электрооборудования</t>
  </si>
  <si>
    <t>С 01.09.2019 по 31.12.2020
21299 Делопроизводитель</t>
  </si>
  <si>
    <t>С 01.09.2020 по 31.12.2021
21299 Делопроизводитель</t>
  </si>
  <si>
    <r>
      <rPr>
        <b/>
        <sz val="12"/>
        <rFont val="Times New Roman"/>
        <family val="1"/>
        <charset val="204"/>
      </rPr>
      <t>1. Дошкольное воспитание (МПК)</t>
    </r>
    <r>
      <rPr>
        <sz val="12"/>
        <rFont val="Times New Roman"/>
        <family val="1"/>
        <charset val="204"/>
      </rPr>
      <t xml:space="preserve">
</t>
    </r>
    <r>
      <rPr>
        <b/>
        <sz val="12"/>
        <rFont val="Times New Roman"/>
        <family val="1"/>
        <charset val="204"/>
      </rPr>
      <t>2. Малярные и декоративные работы (МСК)</t>
    </r>
    <r>
      <rPr>
        <sz val="12"/>
        <rFont val="Times New Roman"/>
        <family val="1"/>
        <charset val="204"/>
      </rPr>
      <t xml:space="preserve">
3. Парикмахерское искусство (МТКС)
4. Поварское дело (АПК)
</t>
    </r>
    <r>
      <rPr>
        <b/>
        <sz val="12"/>
        <rFont val="Times New Roman"/>
        <family val="1"/>
        <charset val="204"/>
      </rPr>
      <t>5. Преподавание в младших классах (МПК)</t>
    </r>
    <r>
      <rPr>
        <sz val="12"/>
        <rFont val="Times New Roman"/>
        <family val="1"/>
        <charset val="204"/>
      </rPr>
      <t xml:space="preserve">
6. Программные решения для бизнеса (МКЭиИТ)
7. Ремонт и обслуживание легковых автомобилей (КТК)
8. Сварочные технологии (МИК)
9</t>
    </r>
    <r>
      <rPr>
        <b/>
        <sz val="12"/>
        <rFont val="Times New Roman"/>
        <family val="1"/>
        <charset val="204"/>
      </rPr>
      <t>. Туризм (МТКС)</t>
    </r>
    <r>
      <rPr>
        <sz val="12"/>
        <rFont val="Times New Roman"/>
        <family val="1"/>
        <charset val="204"/>
      </rPr>
      <t xml:space="preserve">
</t>
    </r>
    <r>
      <rPr>
        <b/>
        <sz val="12"/>
        <rFont val="Times New Roman"/>
        <family val="1"/>
        <charset val="204"/>
      </rPr>
      <t>10. Физическая культура и спорт (СКФКиС)</t>
    </r>
    <r>
      <rPr>
        <sz val="12"/>
        <rFont val="Times New Roman"/>
        <family val="1"/>
        <charset val="204"/>
      </rPr>
      <t xml:space="preserve">
11. Электромонтаж (КИК)</t>
    </r>
    <r>
      <rPr>
        <b/>
        <sz val="12"/>
        <rFont val="Times New Roman"/>
        <family val="1"/>
        <charset val="204"/>
      </rPr>
      <t xml:space="preserve">
</t>
    </r>
  </si>
  <si>
    <r>
      <t>1)</t>
    </r>
    <r>
      <rPr>
        <b/>
        <sz val="7.5"/>
        <rFont val="Times New Roman"/>
        <family val="1"/>
        <charset val="204"/>
      </rPr>
      <t xml:space="preserve"> АПК (Кондитерское дело)</t>
    </r>
    <r>
      <rPr>
        <sz val="7.5"/>
        <rFont val="Times New Roman"/>
        <family val="1"/>
        <charset val="204"/>
      </rPr>
      <t xml:space="preserve">
2)</t>
    </r>
    <r>
      <rPr>
        <b/>
        <sz val="7.5"/>
        <rFont val="Times New Roman"/>
        <family val="1"/>
        <charset val="204"/>
      </rPr>
      <t xml:space="preserve"> АПК (Поварское дело) - повторно</t>
    </r>
    <r>
      <rPr>
        <sz val="7.5"/>
        <rFont val="Times New Roman"/>
        <family val="1"/>
        <charset val="204"/>
      </rPr>
      <t xml:space="preserve">
3) </t>
    </r>
    <r>
      <rPr>
        <b/>
        <sz val="7.5"/>
        <rFont val="Times New Roman"/>
        <family val="1"/>
        <charset val="204"/>
      </rPr>
      <t>КИК (Управление ж/д транспортом)</t>
    </r>
    <r>
      <rPr>
        <sz val="7.5"/>
        <rFont val="Times New Roman"/>
        <family val="1"/>
        <charset val="204"/>
      </rPr>
      <t xml:space="preserve">
4) </t>
    </r>
    <r>
      <rPr>
        <b/>
        <sz val="7.5"/>
        <rFont val="Times New Roman"/>
        <family val="1"/>
        <charset val="204"/>
      </rPr>
      <t>КИК (Электромонтаж) - повторно</t>
    </r>
    <r>
      <rPr>
        <sz val="7.5"/>
        <rFont val="Times New Roman"/>
        <family val="1"/>
        <charset val="204"/>
      </rPr>
      <t xml:space="preserve">
5) </t>
    </r>
    <r>
      <rPr>
        <b/>
        <sz val="7.5"/>
        <rFont val="Times New Roman"/>
        <family val="1"/>
        <charset val="204"/>
      </rPr>
      <t>КПК (Обслуживание грузовой техники)</t>
    </r>
    <r>
      <rPr>
        <sz val="7.5"/>
        <rFont val="Times New Roman"/>
        <family val="1"/>
        <charset val="204"/>
      </rPr>
      <t xml:space="preserve">
6) КТК (</t>
    </r>
    <r>
      <rPr>
        <b/>
        <sz val="7.5"/>
        <rFont val="Times New Roman"/>
        <family val="1"/>
        <charset val="204"/>
      </rPr>
      <t>Кузовной ремонт</t>
    </r>
    <r>
      <rPr>
        <sz val="7.5"/>
        <rFont val="Times New Roman"/>
        <family val="1"/>
        <charset val="204"/>
      </rPr>
      <t xml:space="preserve">)
7) КТК (Ремонт и обслуживание легковых автомобилей)
8) МИК (Инженерный дизайн CAD)
9) </t>
    </r>
    <r>
      <rPr>
        <b/>
        <sz val="7.5"/>
        <rFont val="Times New Roman"/>
        <family val="1"/>
        <charset val="204"/>
      </rPr>
      <t>МИК (Сварочные технологии) - повторно</t>
    </r>
    <r>
      <rPr>
        <sz val="7.5"/>
        <rFont val="Times New Roman"/>
        <family val="1"/>
        <charset val="204"/>
      </rPr>
      <t xml:space="preserve">
10) </t>
    </r>
    <r>
      <rPr>
        <b/>
        <sz val="7.5"/>
        <rFont val="Times New Roman"/>
        <family val="1"/>
        <charset val="204"/>
      </rPr>
      <t>МИК (Фрезерные и токарные работы)</t>
    </r>
    <r>
      <rPr>
        <sz val="7.5"/>
        <rFont val="Times New Roman"/>
        <family val="1"/>
        <charset val="204"/>
      </rPr>
      <t xml:space="preserve">
11) </t>
    </r>
    <r>
      <rPr>
        <b/>
        <sz val="7.5"/>
        <rFont val="Times New Roman"/>
        <family val="1"/>
        <charset val="204"/>
      </rPr>
      <t>МКЭиИТ (Предпринимательство)</t>
    </r>
    <r>
      <rPr>
        <sz val="7.5"/>
        <rFont val="Times New Roman"/>
        <family val="1"/>
        <charset val="204"/>
      </rPr>
      <t xml:space="preserve">
12) МКЭиИТ (Программные решения для бизнеса)
13) </t>
    </r>
    <r>
      <rPr>
        <b/>
        <sz val="7.5"/>
        <rFont val="Times New Roman"/>
        <family val="1"/>
        <charset val="204"/>
      </rPr>
      <t>МКЭиИТ (Сетевое и системное администрирование) - повторно</t>
    </r>
    <r>
      <rPr>
        <sz val="7.5"/>
        <rFont val="Times New Roman"/>
        <family val="1"/>
        <charset val="204"/>
      </rPr>
      <t xml:space="preserve">
14) </t>
    </r>
    <r>
      <rPr>
        <b/>
        <sz val="7.5"/>
        <rFont val="Times New Roman"/>
        <family val="1"/>
        <charset val="204"/>
      </rPr>
      <t>ММК (Медицинский и социальный уход) - повторно</t>
    </r>
    <r>
      <rPr>
        <sz val="7.5"/>
        <rFont val="Times New Roman"/>
        <family val="1"/>
        <charset val="204"/>
      </rPr>
      <t xml:space="preserve">
15) МонПК (Облицовка плиткой)
16) </t>
    </r>
    <r>
      <rPr>
        <b/>
        <sz val="7.5"/>
        <rFont val="Times New Roman"/>
        <family val="1"/>
        <charset val="204"/>
      </rPr>
      <t>МонПК + ОГПК (Сантехника и отопление)</t>
    </r>
    <r>
      <rPr>
        <sz val="7.5"/>
        <rFont val="Times New Roman"/>
        <family val="1"/>
        <charset val="204"/>
      </rPr>
      <t xml:space="preserve">
17) </t>
    </r>
    <r>
      <rPr>
        <b/>
        <sz val="7.5"/>
        <rFont val="Times New Roman"/>
        <family val="1"/>
        <charset val="204"/>
      </rPr>
      <t>МПК (Дошкольное воспитание) - повторно</t>
    </r>
    <r>
      <rPr>
        <sz val="7.5"/>
        <rFont val="Times New Roman"/>
        <family val="1"/>
        <charset val="204"/>
      </rPr>
      <t xml:space="preserve">
18) МПК (Преподавание в младших классах)
19) МСК (Малярные и декоративные работы)
20)</t>
    </r>
    <r>
      <rPr>
        <b/>
        <sz val="7.5"/>
        <rFont val="Times New Roman"/>
        <family val="1"/>
        <charset val="204"/>
      </rPr>
      <t xml:space="preserve"> МСК (Столярное дело)</t>
    </r>
    <r>
      <rPr>
        <sz val="7.5"/>
        <rFont val="Times New Roman"/>
        <family val="1"/>
        <charset val="204"/>
      </rPr>
      <t xml:space="preserve">
21) МТКС (Парикмахерское искусство)
22)</t>
    </r>
    <r>
      <rPr>
        <b/>
        <sz val="7.5"/>
        <rFont val="Times New Roman"/>
        <family val="1"/>
        <charset val="204"/>
      </rPr>
      <t xml:space="preserve"> МТКС (Туризм) - повторно</t>
    </r>
    <r>
      <rPr>
        <sz val="7.5"/>
        <rFont val="Times New Roman"/>
        <family val="1"/>
        <charset val="204"/>
      </rPr>
      <t xml:space="preserve">
23) </t>
    </r>
    <r>
      <rPr>
        <b/>
        <sz val="7.5"/>
        <rFont val="Times New Roman"/>
        <family val="1"/>
        <charset val="204"/>
      </rPr>
      <t>МТКС (Эстетическая косметология)</t>
    </r>
    <r>
      <rPr>
        <sz val="7.5"/>
        <rFont val="Times New Roman"/>
        <family val="1"/>
        <charset val="204"/>
      </rPr>
      <t xml:space="preserve">
24) </t>
    </r>
    <r>
      <rPr>
        <b/>
        <sz val="7.5"/>
        <rFont val="Times New Roman"/>
        <family val="1"/>
        <charset val="204"/>
      </rPr>
      <t>ПЭК (Промышленная автоматика)</t>
    </r>
    <r>
      <rPr>
        <sz val="7.5"/>
        <rFont val="Times New Roman"/>
        <family val="1"/>
        <charset val="204"/>
      </rPr>
      <t xml:space="preserve">
25) СКФКиС (Физическая культура и спорт) </t>
    </r>
  </si>
  <si>
    <t>План 2018</t>
  </si>
  <si>
    <t>ОГПК (СНК)</t>
  </si>
  <si>
    <t>Отчет 2018</t>
  </si>
  <si>
    <r>
      <rPr>
        <b/>
        <sz val="12"/>
        <color theme="2" tint="-0.499984740745262"/>
        <rFont val="Times New Roman"/>
        <family val="1"/>
        <charset val="204"/>
      </rPr>
      <t>1. Дошкольное воспитание (МПК)</t>
    </r>
    <r>
      <rPr>
        <sz val="12"/>
        <color theme="2" tint="-0.499984740745262"/>
        <rFont val="Times New Roman"/>
        <family val="1"/>
        <charset val="204"/>
      </rPr>
      <t xml:space="preserve">
</t>
    </r>
    <r>
      <rPr>
        <b/>
        <sz val="12"/>
        <color theme="2" tint="-0.499984740745262"/>
        <rFont val="Times New Roman"/>
        <family val="1"/>
        <charset val="204"/>
      </rPr>
      <t>2. Малярные и декоративные работы (МСК)</t>
    </r>
    <r>
      <rPr>
        <sz val="12"/>
        <color theme="2" tint="-0.499984740745262"/>
        <rFont val="Times New Roman"/>
        <family val="1"/>
        <charset val="204"/>
      </rPr>
      <t xml:space="preserve">
3. Парикмахерское искусство (МТКС)
4. Поварское дело (АПК)
</t>
    </r>
    <r>
      <rPr>
        <b/>
        <sz val="12"/>
        <color theme="2" tint="-0.499984740745262"/>
        <rFont val="Times New Roman"/>
        <family val="1"/>
        <charset val="204"/>
      </rPr>
      <t>5. Преподавание в младших классах (МПК)</t>
    </r>
    <r>
      <rPr>
        <sz val="12"/>
        <color theme="2" tint="-0.499984740745262"/>
        <rFont val="Times New Roman"/>
        <family val="1"/>
        <charset val="204"/>
      </rPr>
      <t xml:space="preserve">
6. Программные решения для бизнеса (МКЭиИТ)
7. Ремонт и обслуживание легковых автомобилей (КТК)
8. Сварочные технологии (МИК)
9</t>
    </r>
    <r>
      <rPr>
        <b/>
        <sz val="12"/>
        <color theme="2" tint="-0.499984740745262"/>
        <rFont val="Times New Roman"/>
        <family val="1"/>
        <charset val="204"/>
      </rPr>
      <t>. Туризм (МТКС)</t>
    </r>
    <r>
      <rPr>
        <sz val="12"/>
        <color theme="2" tint="-0.499984740745262"/>
        <rFont val="Times New Roman"/>
        <family val="1"/>
        <charset val="204"/>
      </rPr>
      <t xml:space="preserve">
</t>
    </r>
    <r>
      <rPr>
        <b/>
        <sz val="12"/>
        <color theme="2" tint="-0.499984740745262"/>
        <rFont val="Times New Roman"/>
        <family val="1"/>
        <charset val="204"/>
      </rPr>
      <t>10. Физическая культура и спорт (СКФКиС)</t>
    </r>
    <r>
      <rPr>
        <sz val="12"/>
        <color theme="2" tint="-0.499984740745262"/>
        <rFont val="Times New Roman"/>
        <family val="1"/>
        <charset val="204"/>
      </rPr>
      <t xml:space="preserve">
11. Электромонтаж (КИК)</t>
    </r>
    <r>
      <rPr>
        <b/>
        <sz val="12"/>
        <color theme="2" tint="-0.499984740745262"/>
        <rFont val="Times New Roman"/>
        <family val="1"/>
        <charset val="204"/>
      </rPr>
      <t xml:space="preserve">
</t>
    </r>
  </si>
  <si>
    <r>
      <rPr>
        <b/>
        <sz val="10"/>
        <color theme="2" tint="-0.499984740745262"/>
        <rFont val="Times New Roman"/>
        <family val="1"/>
        <charset val="204"/>
      </rPr>
      <t>1) АПК (Поварское дело) -?
2) КИК (Электромонтаж)</t>
    </r>
    <r>
      <rPr>
        <sz val="10"/>
        <color theme="2" tint="-0.499984740745262"/>
        <rFont val="Times New Roman"/>
        <family val="1"/>
        <charset val="204"/>
      </rPr>
      <t xml:space="preserve">
3) КТК (Ремонт и обслуживание легковых автомобилей)
</t>
    </r>
    <r>
      <rPr>
        <b/>
        <sz val="10"/>
        <color theme="2" tint="-0.499984740745262"/>
        <rFont val="Times New Roman"/>
        <family val="1"/>
        <charset val="204"/>
      </rPr>
      <t xml:space="preserve">4) МИК (Сварочные технологии)
5) МКЭиИТ (Сетевое и системное администрирование)
6) ММК (Медицинский и социальный уход)
7) МПК (Дошкольное воспитание)
8) МТКС (Туризм) - ?
</t>
    </r>
  </si>
  <si>
    <t>№</t>
  </si>
  <si>
    <t>Показатель</t>
  </si>
  <si>
    <t>ГО ПОО</t>
  </si>
  <si>
    <t>Подведы</t>
  </si>
  <si>
    <t>КПиП</t>
  </si>
  <si>
    <t>МКТ</t>
  </si>
  <si>
    <t>1</t>
  </si>
  <si>
    <r>
      <t xml:space="preserve">Количество студентов, обучающихся по программам СПО (бюджет, внебюджет, очная, очно-заочная, заочная формы, головное, филиалы) на 01.10.2018 </t>
    </r>
    <r>
      <rPr>
        <i/>
        <sz val="12"/>
        <rFont val="Times New Roman"/>
        <family val="1"/>
        <charset val="204"/>
      </rPr>
      <t>(в соответствии с формой СПО-1)</t>
    </r>
  </si>
  <si>
    <t>2</t>
  </si>
  <si>
    <t>Из них численность студентов,  обучающихся по программам СПО, в реализации которых участвуют работодатели (включая организацию учебной и производственной практики, предоставление оборудования и материалов, участие в разработке образовательных программ, оценке результатов их освоения и проведении учебных занятий)</t>
  </si>
  <si>
    <t>3</t>
  </si>
  <si>
    <t>Количество слушателей из лиц с ОВЗ (с различными формами умственной отсталости, не имеющими основного общего образования), обучающихся по адаптированным программам профессионального обучения, на 01.12.2018 (коррекционники)</t>
  </si>
  <si>
    <t>4</t>
  </si>
  <si>
    <t>Общая численность педагогических работников, работающих с вышеуказанными слушателями</t>
  </si>
  <si>
    <t>5</t>
  </si>
  <si>
    <t>Из п. 4, прошедших повышение квалификации или профессиональную переподготовку в 2018 году (с учетом прогноза до конца года) по вопросам образования обучающихся с ограниченными возможностями здоровья и инвалидностью</t>
  </si>
  <si>
    <t>0</t>
  </si>
  <si>
    <t>6</t>
  </si>
  <si>
    <t>Из п. 4, имеющих действующее свидетельство о повышении квалификации или профессиональной переподготовке по вопросам образования обучающихся с ограниченными возможностями здоровья и инвалидностью</t>
  </si>
  <si>
    <t>7</t>
  </si>
  <si>
    <t>Перечень организованных (проведенных) национальных заочных школ и ежегодных сезонных школ для мотивированных школьников</t>
  </si>
  <si>
    <t>-</t>
  </si>
  <si>
    <t>8</t>
  </si>
  <si>
    <t>Перечень профессий СПО (ППКРС), по которым выпускники основных образовательных программ проходят сертификацию квалификаций</t>
  </si>
  <si>
    <t>9</t>
  </si>
  <si>
    <t>Перечень специальностей СПО (ППССЗ), по которым выпускники основных образовательных программ проходят сертификацию квалификаций</t>
  </si>
  <si>
    <t>3  363249,27</t>
  </si>
  <si>
    <t>нет</t>
  </si>
  <si>
    <t>Парикмахерское искусство
Туризм
Эстетическая косметология</t>
  </si>
  <si>
    <t>Парикмахерское искусство
Туризм
Эстетическая косметология
Предпринимательство
Малярные и декоративные работы</t>
  </si>
  <si>
    <t>Парикмахерское искусство
Туризм Эстетическая косметология</t>
  </si>
  <si>
    <r>
      <t xml:space="preserve">Сварочные технологии
Электромонтаж
Инженерный дизайн CAD
Поварское дело
Ремонт и обслуживание легковых автомобилей Предпринимательство
</t>
    </r>
    <r>
      <rPr>
        <b/>
        <sz val="10"/>
        <rFont val="Times New Roman"/>
        <family val="1"/>
        <charset val="204"/>
      </rPr>
      <t>Инженерный дизайн (юниоры)                          Сварочные технологии (юниоры)</t>
    </r>
  </si>
  <si>
    <r>
      <t xml:space="preserve">Сварочные технологии
Поварское дело
Облицовка плиткой
Туризм
Малярные и декоративные работы
Ремонт и обслуживание автомобилей </t>
    </r>
    <r>
      <rPr>
        <b/>
        <sz val="10"/>
        <rFont val="Times New Roman"/>
        <family val="1"/>
        <charset val="204"/>
      </rPr>
      <t>Электромонтаж</t>
    </r>
  </si>
  <si>
    <t xml:space="preserve">
Электромонтаж
Облицовка плиткой
Туризм
Малярные и декоративные работы</t>
  </si>
  <si>
    <t xml:space="preserve"> </t>
  </si>
  <si>
    <t>3 112  413,00</t>
  </si>
  <si>
    <t>Поварское дело
Парикмахерское искусство
Электромонтаж
Малярные и декоративные работы
Туризм
Сварочные технологии</t>
  </si>
  <si>
    <t xml:space="preserve">Поварское дело
Парикмахерское искусство
Туризм
</t>
  </si>
  <si>
    <t xml:space="preserve">Малярные и декоративные работы                     Малярные и декоративные работы (юниоры)
Электромонтаж
Облицовка плиткой
Ремонт и обслуживание легковых автомобилей
Поварское дело
</t>
  </si>
  <si>
    <t xml:space="preserve">Сварочные технологии
Ремонт и обслуживание легковых автомобилей
Электромонтаж
</t>
  </si>
  <si>
    <t>Электромонтаж, Сварочные технологии</t>
  </si>
  <si>
    <t>Электромонтаж, Сварочные технологии, Предпринимательство, Ремонт и обслуживание легковых автомобилей</t>
  </si>
  <si>
    <t>Физическая культура, спорт и фитнес</t>
  </si>
  <si>
    <t xml:space="preserve">
Сварочные технологии
Дошкольное вопистание
Ремонт и обслуживание легковых автомобилей </t>
  </si>
  <si>
    <t xml:space="preserve">Сетевое и системное администрирование
Предпринимательство
Программные решения для бизнеса
Поварское дело
</t>
  </si>
  <si>
    <t>С 01.09.2018 по 31.12.2019
16199 Оператор электронно-вычислительных и вычислительных машин</t>
  </si>
  <si>
    <t xml:space="preserve">Электромонтаж
</t>
  </si>
  <si>
    <t>Медицинский и социальный уход
Медицинский и социальный уход. Юниор</t>
  </si>
  <si>
    <t>43.01.09 Повар, кондитер
15.01.35 Мастер слесарных работ</t>
  </si>
  <si>
    <t xml:space="preserve">Поварское дело
Ремонт и обслуживание легковых автомобилей
Электромонтаж
Сварочные технологии
</t>
  </si>
  <si>
    <t>08.01.26. Мастер по ремонту и обслуживанию инженерных систем ЖКХ
43.01.09. Повар, кондитер
43.02.15 Поварское и кондитерское дело
15.01.05. Сварщик (ручной и частично механизированной сварки (наплавки)</t>
  </si>
  <si>
    <t>Электромонтаж
Поварское дело 
Сварочные технологии</t>
  </si>
  <si>
    <t>Электромонтаж
Поварское дело 
Сварочные технологии
Предпринимательство</t>
  </si>
  <si>
    <t>09.02.07 Информационные системы и программирование
09.02.06 Сетевое и системное администрирование
43.02.15 Поварское и кондитерское дело</t>
  </si>
  <si>
    <t>15.01.05 Сварщик (ручной и частично механизированной сварки (наплавки)
15.01.33 Токарь на станках с числовым программным управлением
43.01.09 Повар, кондитер
43.02.15 Поварское и кондитерское дело
15.01.32 Оператор станков с программным управлением
15.01.34 Фрезеровщик на станках с ЧПУ
23.02.07 Техническое обслуживание и ремонт двигателей систем и агрегатов автомобилей
15.02.08 Технология металлообрабатыващего производства</t>
  </si>
  <si>
    <t>15.01.15 Сварщик (ручной и частично механизированной сварки (наплавки)
43.01.09 Повар, кондитер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23.01.17 Мастер по ремонту и обслуживанию автомобилей
43.02.15 Поварское и кондитерское дело
23.03.07 Техническое обслуживание и ремонт двигателей, систем и агрегатов автомобилей</t>
  </si>
  <si>
    <t xml:space="preserve">43.01.09 Повар, кондитер
43.02.14 Гостиничное дело
43.02.15 Поварское и кондитерское дело
</t>
  </si>
  <si>
    <t>Поварское дело
Парикмахерское искусство
Туризм 
Малярные и декоративные работы</t>
  </si>
  <si>
    <r>
      <rPr>
        <b/>
        <sz val="10"/>
        <color theme="2" tint="-0.499984740745262"/>
        <rFont val="Times New Roman"/>
        <family val="1"/>
        <charset val="204"/>
      </rPr>
      <t>1) КИК (Электромонтаж)</t>
    </r>
    <r>
      <rPr>
        <sz val="10"/>
        <color theme="2" tint="-0.499984740745262"/>
        <rFont val="Times New Roman"/>
        <family val="1"/>
        <charset val="204"/>
      </rPr>
      <t xml:space="preserve">
2) КТК (Ремонт и обслуживание легковых автомобилей)
3</t>
    </r>
    <r>
      <rPr>
        <b/>
        <sz val="10"/>
        <color theme="2" tint="-0.499984740745262"/>
        <rFont val="Times New Roman"/>
        <family val="1"/>
        <charset val="204"/>
      </rPr>
      <t xml:space="preserve">) ММК (Медицинский и социальный уход)
</t>
    </r>
  </si>
  <si>
    <r>
      <t xml:space="preserve">Парикмахерское искусство
Туризм 
</t>
    </r>
    <r>
      <rPr>
        <strike/>
        <sz val="12"/>
        <rFont val="Times New Roman"/>
        <family val="1"/>
        <charset val="204"/>
      </rPr>
      <t>Эстетическая косметология</t>
    </r>
  </si>
  <si>
    <r>
      <rPr>
        <b/>
        <sz val="10"/>
        <color rgb="FFFF0000"/>
        <rFont val="Times New Roman"/>
        <family val="1"/>
        <charset val="204"/>
      </rPr>
      <t>1) АПК (Поварское дело) -?</t>
    </r>
    <r>
      <rPr>
        <b/>
        <sz val="10"/>
        <rFont val="Times New Roman"/>
        <family val="1"/>
        <charset val="204"/>
      </rPr>
      <t xml:space="preserve">
2) КИК (Электромонтаж)</t>
    </r>
    <r>
      <rPr>
        <sz val="10"/>
        <rFont val="Times New Roman"/>
        <family val="1"/>
        <charset val="204"/>
      </rPr>
      <t xml:space="preserve">
3) КТК (Ремонт и обслуживание легковых автомобилей)
</t>
    </r>
    <r>
      <rPr>
        <b/>
        <sz val="10"/>
        <color rgb="FFFF0000"/>
        <rFont val="Times New Roman"/>
        <family val="1"/>
        <charset val="204"/>
      </rPr>
      <t>4) МИК (Сварочные технологии)
5) МКЭиИТ (Сетевое и системное администрирование)</t>
    </r>
    <r>
      <rPr>
        <b/>
        <sz val="10"/>
        <rFont val="Times New Roman"/>
        <family val="1"/>
        <charset val="204"/>
      </rPr>
      <t xml:space="preserve">
6) ММК (Медицинский и социальный уход)
</t>
    </r>
    <r>
      <rPr>
        <b/>
        <sz val="10"/>
        <color rgb="FFFF0000"/>
        <rFont val="Times New Roman"/>
        <family val="1"/>
        <charset val="204"/>
      </rPr>
      <t>7) МПК (Дошкольное воспитание)
8) МТКС (Туризм) - ?</t>
    </r>
    <r>
      <rPr>
        <b/>
        <sz val="10"/>
        <rFont val="Times New Roman"/>
        <family val="1"/>
        <charset val="204"/>
      </rPr>
      <t xml:space="preserve">
</t>
    </r>
  </si>
  <si>
    <r>
      <t xml:space="preserve">1. Дошкольное воспитание (МПК, ППТ)
2. Инженерный дизайн CAD (юниоры) (МИК)
3. Инженерный дизайн CAD (МИК)
4. Малярные и декоративные работы (МонПК, МСК, МТКС)
5. Медицинский и социальный уход (КМК, ММК)
6. Облицовка плиткой (АПК, МонПК, </t>
    </r>
    <r>
      <rPr>
        <sz val="10"/>
        <color rgb="FFFF0000"/>
        <rFont val="Times New Roman"/>
        <family val="1"/>
        <charset val="204"/>
      </rPr>
      <t>МСК</t>
    </r>
    <r>
      <rPr>
        <sz val="10"/>
        <color theme="2" tint="-0.499984740745262"/>
        <rFont val="Times New Roman"/>
        <family val="1"/>
        <charset val="204"/>
      </rPr>
      <t xml:space="preserve">)
7. Парикмахерское искусство (АПК, МТКС)
8. Поварское дело (АПК, КИК, КТК, МИК, МКЭиИТ, МСК, СНК)
9. Предпринимательство (КИК, МИК, МКЭиИТ, МТКС, ПЭК)
10. Преподавание в младших классах (МПК)
11. Программные решения для бизнеса (МКЭиИТ)
12. Ремонт и обслуживание легковых автомобилей (КТК, МИК, МСК, ОГПК, ППТ, </t>
    </r>
    <r>
      <rPr>
        <sz val="10"/>
        <color rgb="FFFF0000"/>
        <rFont val="Times New Roman"/>
        <family val="1"/>
        <charset val="204"/>
      </rPr>
      <t xml:space="preserve">ПЭК, </t>
    </r>
    <r>
      <rPr>
        <sz val="10"/>
        <color theme="2" tint="-0.499984740745262"/>
        <rFont val="Times New Roman"/>
        <family val="1"/>
        <charset val="204"/>
      </rPr>
      <t xml:space="preserve">СНК)
13. Саамское рукоделие (презентационная) (СНК)
14. Сварочные технологии (КИК, МИК, ОГПК, ППТ, ПЭК, СНК)
15. Сетевое и системное администрирование (МКЭиИТ)
16. Туризм (МонПК, МПК, МТКС)
17. Физическая культура и спорт (СКФКиС)
18. Электромонтаж (АПК, КИК, КПК, МИК, МСК, </t>
    </r>
    <r>
      <rPr>
        <sz val="10"/>
        <color rgb="FFFF0000"/>
        <rFont val="Times New Roman"/>
        <family val="1"/>
        <charset val="204"/>
      </rPr>
      <t xml:space="preserve">МонПК, </t>
    </r>
    <r>
      <rPr>
        <sz val="10"/>
        <color theme="2" tint="-0.499984740745262"/>
        <rFont val="Times New Roman"/>
        <family val="1"/>
        <charset val="204"/>
      </rPr>
      <t xml:space="preserve">ОГПК, ПЭК)
19. Эстетическая косметология (МТКС)
</t>
    </r>
    <r>
      <rPr>
        <sz val="10"/>
        <color rgb="FFFF0000"/>
        <rFont val="Times New Roman"/>
        <family val="1"/>
        <charset val="204"/>
      </rPr>
      <t>20. Медицинский и социальный уход (юниоры) (КМК, ММК)
21. Сварочные технологии (юниоры) (МИК)
22. Малярные и декоративные работы (юниоры) (МСК)</t>
    </r>
    <r>
      <rPr>
        <sz val="10"/>
        <color theme="2" tint="-0.499984740745262"/>
        <rFont val="Times New Roman"/>
        <family val="1"/>
        <charset val="204"/>
      </rPr>
      <t xml:space="preserve">
</t>
    </r>
  </si>
  <si>
    <r>
      <t>1. Дошкольное воспитание (</t>
    </r>
    <r>
      <rPr>
        <strike/>
        <sz val="10"/>
        <color rgb="FFFF0000"/>
        <rFont val="Times New Roman"/>
        <family val="1"/>
        <charset val="204"/>
      </rPr>
      <t>КПК,</t>
    </r>
    <r>
      <rPr>
        <sz val="10"/>
        <rFont val="Times New Roman"/>
        <family val="1"/>
        <charset val="204"/>
      </rPr>
      <t xml:space="preserve"> МПК, ППТ)
2. Инженерный дизайн CAD (юниоры) (МИК)
3. Инженерный дизайн CAD (МИК)
4. Малярные и декоративные работы (МонПК, МСК, МТКС)
5. Медицинский и социальный уход (КМК, ММК)
6. Облицовка плиткой (АПК, МонПК, </t>
    </r>
    <r>
      <rPr>
        <sz val="10"/>
        <color rgb="FFFF0000"/>
        <rFont val="Times New Roman"/>
        <family val="1"/>
        <charset val="204"/>
      </rPr>
      <t>МСК</t>
    </r>
    <r>
      <rPr>
        <sz val="10"/>
        <rFont val="Times New Roman"/>
        <family val="1"/>
        <charset val="204"/>
      </rPr>
      <t>)
7. Парикмахерское искусство (АПК, МТКС)
8. Поварское дело (АПК, КИК, КТК, МИК, МКЭиИТ,</t>
    </r>
    <r>
      <rPr>
        <strike/>
        <sz val="10"/>
        <color rgb="FFFF0000"/>
        <rFont val="Times New Roman"/>
        <family val="1"/>
        <charset val="204"/>
      </rPr>
      <t xml:space="preserve"> МонПК,</t>
    </r>
    <r>
      <rPr>
        <sz val="10"/>
        <rFont val="Times New Roman"/>
        <family val="1"/>
        <charset val="204"/>
      </rPr>
      <t xml:space="preserve"> МСК, </t>
    </r>
    <r>
      <rPr>
        <strike/>
        <sz val="10"/>
        <color rgb="FFFF0000"/>
        <rFont val="Times New Roman"/>
        <family val="1"/>
        <charset val="204"/>
      </rPr>
      <t>ОГПК, ППТ,</t>
    </r>
    <r>
      <rPr>
        <sz val="10"/>
        <rFont val="Times New Roman"/>
        <family val="1"/>
        <charset val="204"/>
      </rPr>
      <t xml:space="preserve"> СНК)
9. Предпринимательство (КИК, МИК, МКЭиИТ,</t>
    </r>
    <r>
      <rPr>
        <strike/>
        <sz val="10"/>
        <color rgb="FFFF0000"/>
        <rFont val="Times New Roman"/>
        <family val="1"/>
        <charset val="204"/>
      </rPr>
      <t xml:space="preserve"> МСК,</t>
    </r>
    <r>
      <rPr>
        <sz val="10"/>
        <rFont val="Times New Roman"/>
        <family val="1"/>
        <charset val="204"/>
      </rPr>
      <t xml:space="preserve"> МТКС, ПЭК)
10. Преподавание в младших классах (МПК)
11. Программные решения для бизнеса (МКЭиИТ)
</t>
    </r>
    <r>
      <rPr>
        <strike/>
        <sz val="10"/>
        <color rgb="FFFF0000"/>
        <rFont val="Times New Roman"/>
        <family val="1"/>
        <charset val="204"/>
      </rPr>
      <t>12. Программные решения для бизнеса. Юниоры (МКЭиИТ)</t>
    </r>
    <r>
      <rPr>
        <sz val="10"/>
        <rFont val="Times New Roman"/>
        <family val="1"/>
        <charset val="204"/>
      </rPr>
      <t xml:space="preserve">
13. Ремонт и обслуживание легковых автомобилей (КТК, МИК, МСК, ОГПК, ППТ, </t>
    </r>
    <r>
      <rPr>
        <sz val="10"/>
        <color rgb="FFFF0000"/>
        <rFont val="Times New Roman"/>
        <family val="1"/>
        <charset val="204"/>
      </rPr>
      <t xml:space="preserve">ПЭК, </t>
    </r>
    <r>
      <rPr>
        <sz val="10"/>
        <rFont val="Times New Roman"/>
        <family val="1"/>
        <charset val="204"/>
      </rPr>
      <t xml:space="preserve">СНК)
14. Саамское рукоделие (презентационная) (СНК)
15. Сварочные технологии </t>
    </r>
    <r>
      <rPr>
        <strike/>
        <sz val="10"/>
        <color rgb="FFFF0000"/>
        <rFont val="Times New Roman"/>
        <family val="1"/>
        <charset val="204"/>
      </rPr>
      <t>(АПК,</t>
    </r>
    <r>
      <rPr>
        <sz val="10"/>
        <rFont val="Times New Roman"/>
        <family val="1"/>
        <charset val="204"/>
      </rPr>
      <t xml:space="preserve"> КИК, МИК,</t>
    </r>
    <r>
      <rPr>
        <strike/>
        <sz val="10"/>
        <color rgb="FFFF0000"/>
        <rFont val="Times New Roman"/>
        <family val="1"/>
        <charset val="204"/>
      </rPr>
      <t xml:space="preserve"> МонПК, МСК,</t>
    </r>
    <r>
      <rPr>
        <sz val="10"/>
        <rFont val="Times New Roman"/>
        <family val="1"/>
        <charset val="204"/>
      </rPr>
      <t xml:space="preserve"> ОГПК, ППТ, ПЭК, СНК)
16. Сетевое и системное администрирование (МКЭиИТ)
</t>
    </r>
    <r>
      <rPr>
        <strike/>
        <sz val="10"/>
        <color rgb="FFFF0000"/>
        <rFont val="Times New Roman"/>
        <family val="1"/>
        <charset val="204"/>
      </rPr>
      <t>17. Сетевое и системное администрирование JS (МКЭиИТ)</t>
    </r>
    <r>
      <rPr>
        <sz val="10"/>
        <rFont val="Times New Roman"/>
        <family val="1"/>
        <charset val="204"/>
      </rPr>
      <t xml:space="preserve">
18. Туризм (МонПК, МПК, МТКС)
19. Физическая культура и спорт (СКФКиС)
20. Электромонтаж (АПК, КИК, КПК, МИК, </t>
    </r>
    <r>
      <rPr>
        <sz val="10"/>
        <color rgb="FFFF0000"/>
        <rFont val="Times New Roman"/>
        <family val="1"/>
        <charset val="204"/>
      </rPr>
      <t xml:space="preserve">МонПК, </t>
    </r>
    <r>
      <rPr>
        <sz val="10"/>
        <rFont val="Times New Roman"/>
        <family val="1"/>
        <charset val="204"/>
      </rPr>
      <t xml:space="preserve">МСК, ОГПК, ПЭК)
21. Эстетическая косметология (МТКС)
</t>
    </r>
  </si>
  <si>
    <r>
      <t>1. Дошкольное воспитание (КПК, МПК, ППТ)
2. Инженерный дизайн CAD (юниоры) (МИК)
3. Инженерный дизайн CAD (МИК, МСК)
4. Малярные и декоративные работы (</t>
    </r>
    <r>
      <rPr>
        <sz val="9"/>
        <color rgb="FFFF0000"/>
        <rFont val="Times New Roman"/>
        <family val="1"/>
        <charset val="204"/>
      </rPr>
      <t>АПК,</t>
    </r>
    <r>
      <rPr>
        <sz val="9"/>
        <color theme="2" tint="-0.499984740745262"/>
        <rFont val="Times New Roman"/>
        <family val="1"/>
        <charset val="204"/>
      </rPr>
      <t xml:space="preserve"> МонПК, МСК)
5. Медицинский и социальный уход (КМК, ММК)
6. Облицовка плиткой (</t>
    </r>
    <r>
      <rPr>
        <sz val="9"/>
        <color theme="2" tint="-0.499984740745262"/>
        <rFont val="Times New Roman"/>
        <family val="1"/>
        <charset val="204"/>
      </rPr>
      <t xml:space="preserve">МонПК, МСК)
7. Парикмахерское искусство (АПК, МТКС)
8. Поварское дело (АПК, КИК, КТК, МИК, МКЭиИТ, МонПК, МСК, ОГПК, ППТ, СНК)
9. Предпринимательство (МИК, МКЭиИТ, МСК)
10. Преподавание в младших классах (МПК)
11. Программные решения для бизнеса (МКЭиИТ)
12. Ремонт и обслуживание легковых автомобилей (КПК, КТК, МИК, </t>
    </r>
    <r>
      <rPr>
        <sz val="9"/>
        <color rgb="FFFF0000"/>
        <rFont val="Times New Roman"/>
        <family val="1"/>
        <charset val="204"/>
      </rPr>
      <t xml:space="preserve">МонПК, </t>
    </r>
    <r>
      <rPr>
        <sz val="9"/>
        <color theme="2" tint="-0.499984740745262"/>
        <rFont val="Times New Roman"/>
        <family val="1"/>
        <charset val="204"/>
      </rPr>
      <t xml:space="preserve">МСК, ОГПК, ППТ, СНК)
13. Саамское рукоделие (презентационная) (СНК)
14. Сварочные технологии (АПК, МИК, МонПК, МСК, ППТ, ПЭК)
15. Сетевое и системное администрирование (МКЭиИТ)
16. Туризм (АПК, КПК, МонПК, МПК, МТКС)
17. Физическая культура и спорт (СКФКиС)
18  Электромонтаж (АПК, КИК, КПК, МИК, </t>
    </r>
    <r>
      <rPr>
        <sz val="9"/>
        <color rgb="FFFF0000"/>
        <rFont val="Times New Roman"/>
        <family val="1"/>
        <charset val="204"/>
      </rPr>
      <t xml:space="preserve">МонПК, </t>
    </r>
    <r>
      <rPr>
        <sz val="9"/>
        <color theme="2" tint="-0.499984740745262"/>
        <rFont val="Times New Roman"/>
        <family val="1"/>
        <charset val="204"/>
      </rPr>
      <t xml:space="preserve">МСК, ОГПК, ПЭК)
19. Эстетическая косметология (МТКС)
</t>
    </r>
    <r>
      <rPr>
        <sz val="9"/>
        <color rgb="FFFF0000"/>
        <rFont val="Times New Roman"/>
        <family val="1"/>
        <charset val="204"/>
      </rPr>
      <t>20. Медицинский и социальный уход юниор (КМК, ММК)
21 Сварочные технологии (юниоры)</t>
    </r>
    <r>
      <rPr>
        <sz val="9"/>
        <color theme="2" tint="-0.499984740745262"/>
        <rFont val="Times New Roman"/>
        <family val="1"/>
        <charset val="204"/>
      </rPr>
      <t xml:space="preserve">
</t>
    </r>
  </si>
  <si>
    <r>
      <t>1. Дошкольное воспитание (КПК, МПК, ППТ)
2. Инженерный дизайн CAD (юниоры) (МИК)
3. Инженерный дизайн CAD (МИК, МСК)
4. Малярные и декоративные работы (</t>
    </r>
    <r>
      <rPr>
        <sz val="9"/>
        <color rgb="FFFF0000"/>
        <rFont val="Times New Roman"/>
        <family val="1"/>
        <charset val="204"/>
      </rPr>
      <t xml:space="preserve">АПК, </t>
    </r>
    <r>
      <rPr>
        <sz val="9"/>
        <rFont val="Times New Roman"/>
        <family val="1"/>
        <charset val="204"/>
      </rPr>
      <t>МонПК, МСК)
5. Медицинский и социальный уход (КМК, ММК)
6. Облицовка плиткой (</t>
    </r>
    <r>
      <rPr>
        <strike/>
        <sz val="9"/>
        <color rgb="FFFF0000"/>
        <rFont val="Times New Roman"/>
        <family val="1"/>
        <charset val="204"/>
      </rPr>
      <t>АПК,</t>
    </r>
    <r>
      <rPr>
        <sz val="9"/>
        <rFont val="Times New Roman"/>
        <family val="1"/>
        <charset val="204"/>
      </rPr>
      <t xml:space="preserve"> МонПК, МСК)
7. Парикмахерское искусство (АПК, МТКС)
8. Поварское дело (АПК, КИК, КТК, МИК, МКЭиИТ, МонПК, МСК, ОГПК, ППТ, СНК)
9. Предпринимательство (МИК, МКЭиИТ, МСК)
10. Преподавание в младших классах (МПК)
11. Программные решения для бизнеса (МКЭиИТ)
</t>
    </r>
    <r>
      <rPr>
        <strike/>
        <sz val="9"/>
        <color rgb="FFFF0000"/>
        <rFont val="Times New Roman"/>
        <family val="1"/>
        <charset val="204"/>
      </rPr>
      <t>12. Программные решения для бизнеса. Юниоры (МКЭиИТ)</t>
    </r>
    <r>
      <rPr>
        <sz val="9"/>
        <rFont val="Times New Roman"/>
        <family val="1"/>
        <charset val="204"/>
      </rPr>
      <t xml:space="preserve">
13. Ремонт и обслуживание легковых автомобилей (КПК, КТК, МИК, МСК, </t>
    </r>
    <r>
      <rPr>
        <sz val="9"/>
        <color rgb="FFFF0000"/>
        <rFont val="Times New Roman"/>
        <family val="1"/>
        <charset val="204"/>
      </rPr>
      <t xml:space="preserve">МонПК, </t>
    </r>
    <r>
      <rPr>
        <sz val="9"/>
        <rFont val="Times New Roman"/>
        <family val="1"/>
        <charset val="204"/>
      </rPr>
      <t xml:space="preserve">ОГПК, ППТ, СНК)
14. Саамское рукоделие (презентационная) (СНК)
15. Сварочные технологии (АПК, МИК, МонПК, МСК, ППТ, ПЭК)
16. Сетевое и системное администрирование (МКЭиИТ)
</t>
    </r>
    <r>
      <rPr>
        <strike/>
        <sz val="9"/>
        <color rgb="FFFF0000"/>
        <rFont val="Times New Roman"/>
        <family val="1"/>
        <charset val="204"/>
      </rPr>
      <t>17. Сетевое и системное администрирование JS (МКЭиИТ)</t>
    </r>
    <r>
      <rPr>
        <sz val="9"/>
        <rFont val="Times New Roman"/>
        <family val="1"/>
        <charset val="204"/>
      </rPr>
      <t xml:space="preserve">
18. Туризм (АПК, КПК, МонПК, МПК, МТКС)
19. Физическая культура и спорт (СКФКиС)
20. Электромонтаж (АПК, КИК, КПК, МИК, </t>
    </r>
    <r>
      <rPr>
        <sz val="9"/>
        <color rgb="FFFF0000"/>
        <rFont val="Times New Roman"/>
        <family val="1"/>
        <charset val="204"/>
      </rPr>
      <t xml:space="preserve">МонПК, </t>
    </r>
    <r>
      <rPr>
        <sz val="9"/>
        <rFont val="Times New Roman"/>
        <family val="1"/>
        <charset val="204"/>
      </rPr>
      <t>МСК, ОГПК, ПЭК)
21. Эстетическая косметология (МТКС)</t>
    </r>
  </si>
  <si>
    <r>
      <t xml:space="preserve">1) </t>
    </r>
    <r>
      <rPr>
        <b/>
        <sz val="10"/>
        <rFont val="Times New Roman"/>
        <family val="1"/>
        <charset val="204"/>
      </rPr>
      <t>АПК (Кондитерское дело)</t>
    </r>
    <r>
      <rPr>
        <sz val="10"/>
        <rFont val="Times New Roman"/>
        <family val="1"/>
        <charset val="204"/>
      </rPr>
      <t xml:space="preserve">
2) АПК (Поварское дело)
</t>
    </r>
    <r>
      <rPr>
        <b/>
        <sz val="10"/>
        <rFont val="Times New Roman"/>
        <family val="1"/>
        <charset val="204"/>
      </rPr>
      <t>3) КИК (Управление железнодорожным транспортом)</t>
    </r>
    <r>
      <rPr>
        <sz val="10"/>
        <rFont val="Times New Roman"/>
        <family val="1"/>
        <charset val="204"/>
      </rPr>
      <t xml:space="preserve">
4) КИК (Электромонтаж)
5) КТК (Ремонт и обслуживание легковых автомобилей)
6) МИК (Инженерный дизайн CAD)
7) МИК (Сварочные технологии)
8) </t>
    </r>
    <r>
      <rPr>
        <b/>
        <sz val="10"/>
        <rFont val="Times New Roman"/>
        <family val="1"/>
        <charset val="204"/>
      </rPr>
      <t>МКЭиИТ (Программные решения для бизнеса)</t>
    </r>
    <r>
      <rPr>
        <sz val="10"/>
        <rFont val="Times New Roman"/>
        <family val="1"/>
        <charset val="204"/>
      </rPr>
      <t xml:space="preserve">
9) МКЭиИТ (Сетевое и системное администрирование)
10) ММК (Медицинский и социальный уход)
11) МоНПК (Облицовка плиткой)
12) МПК (Дошкольное воспитание)
13) МПК (Преподавание в младших классах)
14) МСК (Малярные и декоративные работы)
15)</t>
    </r>
    <r>
      <rPr>
        <b/>
        <sz val="10"/>
        <rFont val="Times New Roman"/>
        <family val="1"/>
        <charset val="204"/>
      </rPr>
      <t xml:space="preserve"> МТКС (Гостиничное дело)</t>
    </r>
    <r>
      <rPr>
        <sz val="10"/>
        <rFont val="Times New Roman"/>
        <family val="1"/>
        <charset val="204"/>
      </rPr>
      <t xml:space="preserve">
16) МТКС (Парикмахерское искусство)
17) МТКС (Туризм)
18) </t>
    </r>
    <r>
      <rPr>
        <b/>
        <sz val="10"/>
        <rFont val="Times New Roman"/>
        <family val="1"/>
        <charset val="204"/>
      </rPr>
      <t>МТКС (Эстетическая косметология)</t>
    </r>
    <r>
      <rPr>
        <sz val="10"/>
        <rFont val="Times New Roman"/>
        <family val="1"/>
        <charset val="204"/>
      </rPr>
      <t xml:space="preserve">
19) </t>
    </r>
    <r>
      <rPr>
        <b/>
        <sz val="10"/>
        <rFont val="Times New Roman"/>
        <family val="1"/>
        <charset val="204"/>
      </rPr>
      <t>ПЭК (Промышленная автоматика)</t>
    </r>
    <r>
      <rPr>
        <sz val="10"/>
        <rFont val="Times New Roman"/>
        <family val="1"/>
        <charset val="204"/>
      </rPr>
      <t xml:space="preserve">
20) СКФКиС (Физическая культура и спорт)
</t>
    </r>
  </si>
  <si>
    <t>ПЕРИОД</t>
  </si>
  <si>
    <t>План 2019</t>
  </si>
  <si>
    <t>Отчет 2019</t>
  </si>
  <si>
    <t>21.н</t>
  </si>
  <si>
    <t>Численность студентов, обучающихся по образовательным программам среднего профессионального образования,  в реализации которых участвуют работодатели, включая организацию учебной и производственной практики, предоставление оборудования и материалов, участие в разработке образовательных программ и оценке результатов их освоения, проведении учебных занятий (чел.)</t>
  </si>
  <si>
    <t>Источник информации</t>
  </si>
  <si>
    <r>
      <t xml:space="preserve">Количество студентов, обучающихся по программам СПО (бюджет, внебюджет, очная, очно-заочная, заочная формы, головное, филиалы) на 01.10.2019 </t>
    </r>
    <r>
      <rPr>
        <i/>
        <sz val="12"/>
        <rFont val="Times New Roman"/>
        <family val="1"/>
        <charset val="204"/>
      </rPr>
      <t>(в соответствии с формой СПО-1)</t>
    </r>
  </si>
  <si>
    <t>ОГПК (без СНК)</t>
  </si>
  <si>
    <t>СПО-1</t>
  </si>
  <si>
    <t>Сварочные технологии
Инженерный дизайн (CAD) Командная работа на производстве Токарные работы на станках с ЧПУ</t>
  </si>
  <si>
    <t xml:space="preserve">Сварочные технологии
</t>
  </si>
  <si>
    <t>15.01.05 Сварщик (ручной и частично механизированной сварки (наплавки) 
43.01.09 Повар, кондитер</t>
  </si>
  <si>
    <t>Сварочные технологии
Саммское рукоделие (презентационная)
Поварское дело</t>
  </si>
  <si>
    <t>Саамское рукоделие (презентационная)</t>
  </si>
  <si>
    <t>секретарь-администратор</t>
  </si>
  <si>
    <t xml:space="preserve">43.01.09 Повар, кондитер
15.01.35 Мастер слесарных работ
08.01.26 Мастер по ремонту и обслуживанию инженерных систем ЖКХ
15.01.05 Сварщик (ручной и частично механизированной сварки (наплавки)
</t>
  </si>
  <si>
    <t>Поварское дело
Ремонт и обслуживание легковых автомобилей
Электромонтаж
Сварочные технологии
Обработка листового металла
Сантехника и отопление</t>
  </si>
  <si>
    <t>электромонтер по ремонту и обслуживанию электрооборудования</t>
  </si>
  <si>
    <t>19861 Электромонтер по ремонту и обслуживанию электрооборудования</t>
  </si>
  <si>
    <t>Дошкольное воспитание
Преподавание в младших классах</t>
  </si>
  <si>
    <t>Электромонтаж
Поварское дело 
Сварочные технологии
Предпринимательство
Сетевое и системное администрирование
Управление локомотивом</t>
  </si>
  <si>
    <t>09.02.07 Информационные системы и программирование
09.02.06 Сетевое и системное администрирование
43.02.15 Поварское и кондитерское дело
10.02.05 Обеспечение информационной безопасности автоматизированных систем</t>
  </si>
  <si>
    <t xml:space="preserve">Сетевое и системное администрирование
Предпринимательство
Программные решения для бизнеса
Поварское дело
Программные решения для бизнеса. Юниоры
</t>
  </si>
  <si>
    <t>Сетевое и системное администрирование
Программные решения для бизнеса
Предпринимательство</t>
  </si>
  <si>
    <t xml:space="preserve">43.01.09 Повар, кондитер 43.02.14 Гостиничное дело </t>
  </si>
  <si>
    <t>Поварское дело
Гостиничное дело</t>
  </si>
  <si>
    <t>19931 Электрослесарь по обслуживанию и ремонту оборудования
16675 Повар</t>
  </si>
  <si>
    <t>43.01.09 Повар, кондитер
23.01.17 Мастер по ремонту и обслуживанию автомобилей
23.02.07 Техническое обслуживание и ремонт, двигателей, систем и агрегатов автомобиля
43.02.15 Поварское и кондитерское дело</t>
  </si>
  <si>
    <t>Ремонт и обслуживание легковых автомобилей
Поварское дело
Кондитерское дело</t>
  </si>
  <si>
    <t>Паркмахерское искусство                        Эстетическая косметоолгия</t>
  </si>
  <si>
    <t xml:space="preserve">Парикмахерское искусство
Туризм
Эстетическая косметология
</t>
  </si>
  <si>
    <t>16437 Парикмахер</t>
  </si>
  <si>
    <t>8.01.26. Мастер по ремонту и обслуживанию инженерных систем ЖКХ
43.01.09. Повар, кондитер
43.02.15 Поварское и кондитерское дело
15.01.05. Сварщик (ручной и частично механизированной сварки (наплавки)
09.02.06 Сетевое и системное администрирование</t>
  </si>
  <si>
    <t>С 01.01.2019 по 31.12.2019
 Секретарь-администратор                 С 01.09.2019 по 31.12.2020
 Секретарь- администратор</t>
  </si>
  <si>
    <t>43.01.09 Повар, кондитер
43.02.14 Гостиничное дело
43.02.15 Поварское и кондитерское дело
08.01.25 Мастер отделочных строительных и декоративных работ
08.01.24 Мастер столярно-плотничных, паркетных и стекольных работ</t>
  </si>
  <si>
    <t>Поварское дело
Парикмахерское искусство</t>
  </si>
  <si>
    <t>16675 Повар</t>
  </si>
  <si>
    <t xml:space="preserve">Малярные и декоративные работы
Электромонтаж
Сварочные технологии
Ремонт и обслуживание легковых автомобилей
Поварское дело
Облицовка плиткой
Предпринимательство
</t>
  </si>
  <si>
    <t xml:space="preserve">Малярные и декоративные работы
Электромонтаж
Облицовка плиткой
Столярное дело
Сантехника и отпление
Геодезия 
</t>
  </si>
  <si>
    <t xml:space="preserve">Сварочные технологии
Поварское дело
Облицовка плиткой
Малярные и декоративные работы
Электромонтаж
</t>
  </si>
  <si>
    <t>15.01.05 Сварщик (ручной и частично механизированной сварки (наплавки)
15.01.31 Мастер контрольно-измерительных приборов и автоматики
43.03.03 Гостиничное дело 
15.01.35 Мастер слесарных работ</t>
  </si>
  <si>
    <t>Секретарь-администратор  Слесарь по контрольно-измерительным приборам и автоматике</t>
  </si>
  <si>
    <t>Сварочные технологии Токарные работы на станках с ЧПУ Фрейзерные работы на станках с ЧПУ Инженерный дизайн (CAD) Обработка листового металла</t>
  </si>
  <si>
    <t>С 01.01.2019 по 31.12.2019
20002 Агент банка
С 01.09.2019 по 31.12.2020
27530 Чертежник</t>
  </si>
  <si>
    <t>15.01.05 Сварщик (ручной и частично механизированной сварки (наплавки)
43.01.09 Повар, кондитер
23.02.07 Техническое обслуживание и ремонт двигателей, систем и агрегатов автомобиляей</t>
  </si>
  <si>
    <t xml:space="preserve">Сварочные технологии
Дошкольное вопистание
 </t>
  </si>
  <si>
    <t>18 (+1 внебюдж.)</t>
  </si>
  <si>
    <r>
      <t xml:space="preserve">Поварское дело
Парикмахерское искусство
Электромонтаж
Туризм
</t>
    </r>
    <r>
      <rPr>
        <sz val="10"/>
        <color rgb="FFFF0000"/>
        <rFont val="Times New Roman"/>
        <family val="1"/>
        <charset val="204"/>
      </rPr>
      <t>Ремонт и обслуживание автомобильного трансорта</t>
    </r>
    <r>
      <rPr>
        <sz val="10"/>
        <rFont val="Times New Roman"/>
        <family val="1"/>
        <charset val="204"/>
      </rPr>
      <t xml:space="preserve">
Сварочные технологии
Малярные и декоративные работы
Облицовка плиткой
Кондитерское дело
Столярное дело</t>
    </r>
  </si>
  <si>
    <r>
      <t xml:space="preserve">Электромонтаж
Поварское дело 
Сварочные технологии
</t>
    </r>
    <r>
      <rPr>
        <sz val="10"/>
        <color rgb="FFFF0000"/>
        <rFont val="Times New Roman"/>
        <family val="1"/>
        <charset val="204"/>
      </rPr>
      <t>Предпринимательство</t>
    </r>
    <r>
      <rPr>
        <sz val="10"/>
        <rFont val="Times New Roman"/>
        <family val="1"/>
        <charset val="204"/>
      </rPr>
      <t xml:space="preserve">
Сетевое и системное администрирование
Управление локомотивом</t>
    </r>
  </si>
  <si>
    <t>Медицинский и социальный уход
Медицинский и социальный уход. Юниор
Медицинский и социальный уход. Навыки мудрых ( 50+)</t>
  </si>
  <si>
    <r>
      <t xml:space="preserve">Малярные и декоративные работы
Электромонтаж
Сварочные технологии
Ремонт и обслуживание легковых автомобилей
Поварское дело
</t>
    </r>
    <r>
      <rPr>
        <sz val="10"/>
        <color rgb="FFFF0000"/>
        <rFont val="Times New Roman"/>
        <family val="1"/>
        <charset val="204"/>
      </rPr>
      <t>Облицовка плиткой</t>
    </r>
    <r>
      <rPr>
        <sz val="10"/>
        <rFont val="Times New Roman"/>
        <family val="1"/>
        <charset val="204"/>
      </rPr>
      <t xml:space="preserve">
Предпринимательство</t>
    </r>
  </si>
  <si>
    <r>
      <t xml:space="preserve">Малярные и декоративные работы
Электромонтаж
Сварочные технологии
Ремонт и обслуживание легковых автомобилей
Поварское дело
Предпринимательство
</t>
    </r>
    <r>
      <rPr>
        <sz val="10"/>
        <color rgb="FFFF0000"/>
        <rFont val="Times New Roman"/>
        <family val="1"/>
        <charset val="204"/>
      </rPr>
      <t xml:space="preserve">
</t>
    </r>
    <r>
      <rPr>
        <b/>
        <sz val="10"/>
        <color rgb="FFFF0000"/>
        <rFont val="Times New Roman"/>
        <family val="1"/>
        <charset val="204"/>
      </rPr>
      <t>Столярное дело</t>
    </r>
  </si>
  <si>
    <t>Парикмахесрское искусство
Туризм
Эстетическая косметология
Предпринмательство
Малярные и декоративные работы</t>
  </si>
  <si>
    <t>Сварочные технологии
Электромонтаж
Инженерный дизайн CAD
Поварское дело
Ремонт и обслуживание легковых автомобилей
Предпринимательство
Инженерный дизайн (юниоры)
Сварочные технологии (юниоры)</t>
  </si>
  <si>
    <t xml:space="preserve">Малярные и декоративные работы
Малярные и декоративные работы (юниоры)
Электромонтаж
Облицовка плиткой
Ремонт и обслуживание легковых автомобилей
Поварское дело
</t>
  </si>
  <si>
    <t>Электромонтаж
Сварочные технологии
Предпринимательство
Ремонт и обслуживание легковых автомобилей</t>
  </si>
  <si>
    <t>Медицинский и социальный уход
Медицинский и социальный уход. Юниор
Медицинский и социальный уход. Навыки мудрых ( 50+)</t>
  </si>
  <si>
    <r>
      <t xml:space="preserve">Поварское дело
Парикмахерское искусство
Электромонтаж
</t>
    </r>
    <r>
      <rPr>
        <sz val="10"/>
        <color rgb="FFFF0000"/>
        <rFont val="Times New Roman"/>
        <family val="1"/>
        <charset val="204"/>
      </rPr>
      <t>Туризм</t>
    </r>
    <r>
      <rPr>
        <sz val="10"/>
        <rFont val="Times New Roman"/>
        <family val="1"/>
        <charset val="204"/>
      </rPr>
      <t xml:space="preserve">
</t>
    </r>
    <r>
      <rPr>
        <sz val="10"/>
        <color rgb="FFFF0000"/>
        <rFont val="Times New Roman"/>
        <family val="1"/>
        <charset val="204"/>
      </rPr>
      <t>Ремнт и обслуживание автомобильного трансорта
Малярные и декоративные работы</t>
    </r>
    <r>
      <rPr>
        <sz val="10"/>
        <rFont val="Times New Roman"/>
        <family val="1"/>
        <charset val="204"/>
      </rPr>
      <t xml:space="preserve">
</t>
    </r>
  </si>
  <si>
    <r>
      <t xml:space="preserve">Поварское дело
Парикмахерское искусство
Электромонтаж
</t>
    </r>
    <r>
      <rPr>
        <sz val="10"/>
        <color rgb="FFFF0000"/>
        <rFont val="Times New Roman"/>
        <family val="1"/>
        <charset val="204"/>
      </rPr>
      <t xml:space="preserve">Облицовка плиткой
Сварочные технологии
</t>
    </r>
    <r>
      <rPr>
        <b/>
        <sz val="10"/>
        <color rgb="FFFF0000"/>
        <rFont val="Times New Roman"/>
        <family val="1"/>
        <charset val="204"/>
      </rPr>
      <t>Кондитерское дело
Столярное дело</t>
    </r>
  </si>
  <si>
    <r>
      <rPr>
        <sz val="10"/>
        <color rgb="FFFF0000"/>
        <rFont val="Times New Roman"/>
        <family val="1"/>
        <charset val="204"/>
      </rPr>
      <t xml:space="preserve">Электромонтаж
Дошкольное воспитание
</t>
    </r>
    <r>
      <rPr>
        <sz val="10"/>
        <rFont val="Times New Roman"/>
        <family val="1"/>
        <charset val="204"/>
      </rPr>
      <t xml:space="preserve">
</t>
    </r>
    <r>
      <rPr>
        <b/>
        <sz val="10"/>
        <rFont val="Times New Roman"/>
        <family val="1"/>
        <charset val="204"/>
      </rPr>
      <t>Ремонт и обслуживание автомобилей</t>
    </r>
  </si>
  <si>
    <r>
      <t xml:space="preserve">Ремонт и обслуживание легковых автомобилей
</t>
    </r>
    <r>
      <rPr>
        <sz val="10"/>
        <color rgb="FFFF0000"/>
        <rFont val="Times New Roman"/>
        <family val="1"/>
        <charset val="204"/>
      </rPr>
      <t xml:space="preserve">Поварское дело
</t>
    </r>
    <r>
      <rPr>
        <b/>
        <sz val="10"/>
        <color rgb="FFFF0000"/>
        <rFont val="Times New Roman"/>
        <family val="1"/>
        <charset val="204"/>
      </rPr>
      <t>Кондитерское дело</t>
    </r>
  </si>
  <si>
    <r>
      <t xml:space="preserve">Сварочные технологии
Электромонтаж
Инженерный дизайн CAD
Поварское дело
Ремонт и обслуживание легковых автомобилей
Предпринимательство
Инженерный дизайн (юниоры) 
</t>
    </r>
    <r>
      <rPr>
        <sz val="10"/>
        <color rgb="FFFF0000"/>
        <rFont val="Times New Roman"/>
        <family val="1"/>
        <charset val="204"/>
      </rPr>
      <t xml:space="preserve">
</t>
    </r>
    <r>
      <rPr>
        <b/>
        <sz val="10"/>
        <color rgb="FFFF0000"/>
        <rFont val="Times New Roman"/>
        <family val="1"/>
        <charset val="204"/>
      </rPr>
      <t>Кондитерское дело</t>
    </r>
    <r>
      <rPr>
        <b/>
        <sz val="10"/>
        <rFont val="Times New Roman"/>
        <family val="1"/>
        <charset val="204"/>
      </rPr>
      <t xml:space="preserve">
Токарные работы на станках с ЧПУ
</t>
    </r>
    <r>
      <rPr>
        <b/>
        <sz val="10"/>
        <color rgb="FFFF0000"/>
        <rFont val="Times New Roman"/>
        <family val="1"/>
        <charset val="204"/>
      </rPr>
      <t>Фрезерные работы на станках с ЧПУ</t>
    </r>
  </si>
  <si>
    <r>
      <t xml:space="preserve">Сварочные технологии
Электромонтаж
Инженерный дизайн CAD
Поварское дело
Ремонт и обслуживание легковых автомобилей
Предпринимательство
Инженерный дизайн (юниоры)
</t>
    </r>
    <r>
      <rPr>
        <sz val="10"/>
        <color rgb="FFFF0000"/>
        <rFont val="Times New Roman"/>
        <family val="1"/>
        <charset val="204"/>
      </rPr>
      <t>Командная работа на производстве</t>
    </r>
    <r>
      <rPr>
        <sz val="10"/>
        <rFont val="Times New Roman"/>
        <family val="1"/>
        <charset val="204"/>
      </rPr>
      <t xml:space="preserve">
Токарные работы на станках с ЧПУ
</t>
    </r>
    <r>
      <rPr>
        <sz val="10"/>
        <color rgb="FFFF0000"/>
        <rFont val="Times New Roman"/>
        <family val="1"/>
        <charset val="204"/>
      </rPr>
      <t>Сварочные технологии (юниоры)</t>
    </r>
  </si>
  <si>
    <r>
      <t xml:space="preserve">Сетевое и системное администрирование
</t>
    </r>
    <r>
      <rPr>
        <sz val="10"/>
        <color rgb="FFFF0000"/>
        <rFont val="Times New Roman"/>
        <family val="1"/>
        <charset val="204"/>
      </rPr>
      <t>Сетевое и системное администрирование JS</t>
    </r>
    <r>
      <rPr>
        <sz val="10"/>
        <rFont val="Times New Roman"/>
        <family val="1"/>
        <charset val="204"/>
      </rPr>
      <t xml:space="preserve">
Предпринимательство
Программные решения для бизнеса
Поварское дело Программные решения для бизнеса. Юниоры
</t>
    </r>
    <r>
      <rPr>
        <b/>
        <sz val="10"/>
        <color rgb="FFFF0000"/>
        <rFont val="Times New Roman"/>
        <family val="1"/>
        <charset val="204"/>
      </rPr>
      <t>Сетевое и системное администрирование. Юниоры
Поварское дело. JS</t>
    </r>
    <r>
      <rPr>
        <sz val="10"/>
        <rFont val="Times New Roman"/>
        <family val="1"/>
        <charset val="204"/>
      </rPr>
      <t xml:space="preserve">
</t>
    </r>
  </si>
  <si>
    <r>
      <t xml:space="preserve">Медицинский и социальный уход
</t>
    </r>
    <r>
      <rPr>
        <b/>
        <sz val="10"/>
        <color rgb="FFFF0000"/>
        <rFont val="Times New Roman"/>
        <family val="1"/>
        <charset val="204"/>
      </rPr>
      <t>Медицинский и социальный уход. Юниоры</t>
    </r>
  </si>
  <si>
    <r>
      <t xml:space="preserve">Сварочные технологии
Поварское дело
Облицовка плиткой
</t>
    </r>
    <r>
      <rPr>
        <sz val="10"/>
        <color rgb="FFFF0000"/>
        <rFont val="Times New Roman"/>
        <family val="1"/>
        <charset val="204"/>
      </rPr>
      <t>Туризм</t>
    </r>
    <r>
      <rPr>
        <sz val="10"/>
        <rFont val="Times New Roman"/>
        <family val="1"/>
        <charset val="204"/>
      </rPr>
      <t xml:space="preserve">
Малярные и декоративные работы
</t>
    </r>
    <r>
      <rPr>
        <sz val="10"/>
        <color rgb="FFFF0000"/>
        <rFont val="Times New Roman"/>
        <family val="1"/>
        <charset val="204"/>
      </rPr>
      <t>Кондитерское дело</t>
    </r>
    <r>
      <rPr>
        <sz val="10"/>
        <rFont val="Times New Roman"/>
        <family val="1"/>
        <charset val="204"/>
      </rPr>
      <t xml:space="preserve">
</t>
    </r>
  </si>
  <si>
    <r>
      <t xml:space="preserve">Парикмахерское искусство
Туризм
Эстетическая косметология
Предпринимательство
Малярные и декоративные работы
</t>
    </r>
    <r>
      <rPr>
        <b/>
        <sz val="10"/>
        <color rgb="FFFF0000"/>
        <rFont val="Times New Roman"/>
        <family val="1"/>
        <charset val="204"/>
      </rPr>
      <t>Гостиничное дело</t>
    </r>
  </si>
  <si>
    <r>
      <rPr>
        <strike/>
        <sz val="9"/>
        <color rgb="FFFF0000"/>
        <rFont val="Times New Roman"/>
        <family val="1"/>
        <charset val="204"/>
      </rPr>
      <t>1. Гостиничное дело (МТКС)</t>
    </r>
    <r>
      <rPr>
        <sz val="9"/>
        <rFont val="Times New Roman"/>
        <family val="1"/>
        <charset val="204"/>
      </rPr>
      <t xml:space="preserve">
2. Дошкольное воспитание (</t>
    </r>
    <r>
      <rPr>
        <strike/>
        <sz val="9"/>
        <color rgb="FFFF0000"/>
        <rFont val="Times New Roman"/>
        <family val="1"/>
        <charset val="204"/>
      </rPr>
      <t>КПК</t>
    </r>
    <r>
      <rPr>
        <sz val="9"/>
        <rFont val="Times New Roman"/>
        <family val="1"/>
        <charset val="204"/>
      </rPr>
      <t xml:space="preserve">, МПК, ППТ)
3. Инженерный дизайн CAD (юниоры) (МИК)
4. Инженерный дизайн CAD (МИК)
</t>
    </r>
    <r>
      <rPr>
        <strike/>
        <sz val="9"/>
        <color rgb="FFFF0000"/>
        <rFont val="Times New Roman"/>
        <family val="1"/>
        <charset val="204"/>
      </rPr>
      <t>5. Кондитерское дело (АПК,КТК, МИК, МонПК)</t>
    </r>
    <r>
      <rPr>
        <sz val="9"/>
        <rFont val="Times New Roman"/>
        <family val="1"/>
        <charset val="204"/>
      </rPr>
      <t xml:space="preserve">
6. Малярные и декоративные работы (</t>
    </r>
    <r>
      <rPr>
        <sz val="9"/>
        <color rgb="FFFF0000"/>
        <rFont val="Times New Roman"/>
        <family val="1"/>
        <charset val="204"/>
      </rPr>
      <t>АПК</t>
    </r>
    <r>
      <rPr>
        <sz val="9"/>
        <rFont val="Times New Roman"/>
        <family val="1"/>
        <charset val="204"/>
      </rPr>
      <t xml:space="preserve">, МонПК, МСК, МТКС)
7. Медицинский и социальный уход (КМК, ММК)
8. Медицинский и социальный уход. Юниор (КМК, </t>
    </r>
    <r>
      <rPr>
        <strike/>
        <sz val="9"/>
        <color rgb="FFFF0000"/>
        <rFont val="Times New Roman"/>
        <family val="1"/>
        <charset val="204"/>
      </rPr>
      <t>ММК</t>
    </r>
    <r>
      <rPr>
        <sz val="9"/>
        <rFont val="Times New Roman"/>
        <family val="1"/>
        <charset val="204"/>
      </rPr>
      <t>)
9. Облицовка плиткой (</t>
    </r>
    <r>
      <rPr>
        <strike/>
        <sz val="9"/>
        <color rgb="FFFF0000"/>
        <rFont val="Times New Roman"/>
        <family val="1"/>
        <charset val="204"/>
      </rPr>
      <t>АПК</t>
    </r>
    <r>
      <rPr>
        <sz val="9"/>
        <rFont val="Times New Roman"/>
        <family val="1"/>
        <charset val="204"/>
      </rPr>
      <t xml:space="preserve">, МонПК, </t>
    </r>
    <r>
      <rPr>
        <sz val="9"/>
        <color rgb="FFFF0000"/>
        <rFont val="Times New Roman"/>
        <family val="1"/>
        <charset val="204"/>
      </rPr>
      <t>МСК</t>
    </r>
    <r>
      <rPr>
        <sz val="9"/>
        <rFont val="Times New Roman"/>
        <family val="1"/>
        <charset val="204"/>
      </rPr>
      <t>)
10. Парикмахерское искусство (АПК, МТКС)
11. Поварское дело (АПК, КИК,</t>
    </r>
    <r>
      <rPr>
        <strike/>
        <sz val="9"/>
        <color rgb="FFFF0000"/>
        <rFont val="Times New Roman"/>
        <family val="1"/>
        <charset val="204"/>
      </rPr>
      <t xml:space="preserve"> КТК</t>
    </r>
    <r>
      <rPr>
        <sz val="9"/>
        <rFont val="Times New Roman"/>
        <family val="1"/>
        <charset val="204"/>
      </rPr>
      <t xml:space="preserve">, МИК, МКЭиИТ, МонПК, МСК, ОГПК, </t>
    </r>
    <r>
      <rPr>
        <strike/>
        <sz val="9"/>
        <color rgb="FFFF0000"/>
        <rFont val="Times New Roman"/>
        <family val="1"/>
        <charset val="204"/>
      </rPr>
      <t>ППТ, СНК</t>
    </r>
    <r>
      <rPr>
        <sz val="9"/>
        <rFont val="Times New Roman"/>
        <family val="1"/>
        <charset val="204"/>
      </rPr>
      <t xml:space="preserve">)
</t>
    </r>
    <r>
      <rPr>
        <strike/>
        <sz val="9"/>
        <color rgb="FFFF0000"/>
        <rFont val="Times New Roman"/>
        <family val="1"/>
        <charset val="204"/>
      </rPr>
      <t>12. Поварское дело. JS (МКЭиИТ)</t>
    </r>
    <r>
      <rPr>
        <sz val="9"/>
        <rFont val="Times New Roman"/>
        <family val="1"/>
        <charset val="204"/>
      </rPr>
      <t xml:space="preserve">
13. Предпринимательство (КИК, МИК, МКЭиИТ, МСК, МТКС, </t>
    </r>
    <r>
      <rPr>
        <strike/>
        <sz val="9"/>
        <color rgb="FFFF0000"/>
        <rFont val="Times New Roman"/>
        <family val="1"/>
        <charset val="204"/>
      </rPr>
      <t>ПЭК</t>
    </r>
    <r>
      <rPr>
        <sz val="9"/>
        <rFont val="Times New Roman"/>
        <family val="1"/>
        <charset val="204"/>
      </rPr>
      <t xml:space="preserve">)
14. Преподавание в младших классах (МПК)
15. Программные решения для бизнеса (МКЭиИТ)
16. Программные решения для бизнеса. Юниоры (МКЭиИТ)
</t>
    </r>
    <r>
      <rPr>
        <strike/>
        <sz val="9"/>
        <color rgb="FFFF0000"/>
        <rFont val="Times New Roman"/>
        <family val="1"/>
        <charset val="204"/>
      </rPr>
      <t>17. Промышленная автоматика (ПЭК)</t>
    </r>
    <r>
      <rPr>
        <sz val="9"/>
        <rFont val="Times New Roman"/>
        <family val="1"/>
        <charset val="204"/>
      </rPr>
      <t xml:space="preserve">
18. Ремонт и обслуживание легковых автомобилей (</t>
    </r>
    <r>
      <rPr>
        <sz val="9"/>
        <color rgb="FFFF0000"/>
        <rFont val="Times New Roman"/>
        <family val="1"/>
        <charset val="204"/>
      </rPr>
      <t>АПК,</t>
    </r>
    <r>
      <rPr>
        <sz val="9"/>
        <rFont val="Times New Roman"/>
        <family val="1"/>
        <charset val="204"/>
      </rPr>
      <t xml:space="preserve"> КПК, КТК, МИК, МСК, ОГПК, </t>
    </r>
    <r>
      <rPr>
        <strike/>
        <sz val="9"/>
        <color rgb="FFFF0000"/>
        <rFont val="Times New Roman"/>
        <family val="1"/>
        <charset val="204"/>
      </rPr>
      <t>ППТ, СНК</t>
    </r>
    <r>
      <rPr>
        <sz val="9"/>
        <rFont val="Times New Roman"/>
        <family val="1"/>
        <charset val="204"/>
      </rPr>
      <t>)
19. Саамское рукоделие (презентационная) (СНК)
20. Сварочные технологии (</t>
    </r>
    <r>
      <rPr>
        <strike/>
        <sz val="9"/>
        <color rgb="FFFF0000"/>
        <rFont val="Times New Roman"/>
        <family val="1"/>
        <charset val="204"/>
      </rPr>
      <t>АПК</t>
    </r>
    <r>
      <rPr>
        <sz val="9"/>
        <rFont val="Times New Roman"/>
        <family val="1"/>
        <charset val="204"/>
      </rPr>
      <t xml:space="preserve">, КИК, МИК, МонПК, МСК, ОГПК, ППТ, ПЭК, </t>
    </r>
    <r>
      <rPr>
        <strike/>
        <sz val="9"/>
        <color rgb="FFFF0000"/>
        <rFont val="Times New Roman"/>
        <family val="1"/>
        <charset val="204"/>
      </rPr>
      <t>СНК</t>
    </r>
    <r>
      <rPr>
        <sz val="9"/>
        <rFont val="Times New Roman"/>
        <family val="1"/>
        <charset val="204"/>
      </rPr>
      <t xml:space="preserve">)
21. Сетевое и системное администрирование (КИК, МКЭиИТ)
</t>
    </r>
    <r>
      <rPr>
        <strike/>
        <sz val="9"/>
        <color rgb="FFFF0000"/>
        <rFont val="Times New Roman"/>
        <family val="1"/>
        <charset val="204"/>
      </rPr>
      <t>22. Сетевое и системное администрирование JS (МКЭиИТ)</t>
    </r>
    <r>
      <rPr>
        <sz val="9"/>
        <rFont val="Times New Roman"/>
        <family val="1"/>
        <charset val="204"/>
      </rPr>
      <t xml:space="preserve">
23. Сетевое и системное администрирование. Юниоры (МКЭиИТ)
</t>
    </r>
    <r>
      <rPr>
        <strike/>
        <sz val="9"/>
        <color rgb="FFFF0000"/>
        <rFont val="Times New Roman"/>
        <family val="1"/>
        <charset val="204"/>
      </rPr>
      <t>24. Столярное дело (АПК, МСК)</t>
    </r>
    <r>
      <rPr>
        <sz val="9"/>
        <rFont val="Times New Roman"/>
        <family val="1"/>
        <charset val="204"/>
      </rPr>
      <t xml:space="preserve">
25. Токарные работы на станках с ЧПУ (МИК)
26. Туризм (</t>
    </r>
    <r>
      <rPr>
        <sz val="9"/>
        <color rgb="FFFF0000"/>
        <rFont val="Times New Roman"/>
        <family val="1"/>
        <charset val="204"/>
      </rPr>
      <t>АПК,</t>
    </r>
    <r>
      <rPr>
        <strike/>
        <sz val="9"/>
        <color rgb="FFFF0000"/>
        <rFont val="Times New Roman"/>
        <family val="1"/>
        <charset val="204"/>
      </rPr>
      <t xml:space="preserve"> МонПК</t>
    </r>
    <r>
      <rPr>
        <sz val="9"/>
        <rFont val="Times New Roman"/>
        <family val="1"/>
        <charset val="204"/>
      </rPr>
      <t xml:space="preserve">, МПК, МТКС)
27. Управление </t>
    </r>
    <r>
      <rPr>
        <sz val="9"/>
        <color rgb="FFFF0000"/>
        <rFont val="Times New Roman"/>
        <family val="1"/>
        <charset val="204"/>
      </rPr>
      <t>локомотивом</t>
    </r>
    <r>
      <rPr>
        <sz val="9"/>
        <rFont val="Times New Roman"/>
        <family val="1"/>
        <charset val="204"/>
      </rPr>
      <t xml:space="preserve"> (КИК)
28. Физическая культура,</t>
    </r>
    <r>
      <rPr>
        <sz val="9"/>
        <color rgb="FFFF0000"/>
        <rFont val="Times New Roman"/>
        <family val="1"/>
        <charset val="204"/>
      </rPr>
      <t xml:space="preserve"> спорт и фитнес </t>
    </r>
    <r>
      <rPr>
        <sz val="9"/>
        <rFont val="Times New Roman"/>
        <family val="1"/>
        <charset val="204"/>
      </rPr>
      <t xml:space="preserve">(СКФКиС)
</t>
    </r>
    <r>
      <rPr>
        <strike/>
        <sz val="9"/>
        <color rgb="FFFF0000"/>
        <rFont val="Times New Roman"/>
        <family val="1"/>
        <charset val="204"/>
      </rPr>
      <t>29. Фрезерные работы на станках с ЧПУ (МИК)</t>
    </r>
    <r>
      <rPr>
        <sz val="9"/>
        <rFont val="Times New Roman"/>
        <family val="1"/>
        <charset val="204"/>
      </rPr>
      <t xml:space="preserve">
30. Электромонтаж (АПК, КИК, </t>
    </r>
    <r>
      <rPr>
        <strike/>
        <sz val="9"/>
        <color rgb="FFFF0000"/>
        <rFont val="Times New Roman"/>
        <family val="1"/>
        <charset val="204"/>
      </rPr>
      <t>КПК</t>
    </r>
    <r>
      <rPr>
        <sz val="9"/>
        <rFont val="Times New Roman"/>
        <family val="1"/>
        <charset val="204"/>
      </rPr>
      <t xml:space="preserve">, МИК, </t>
    </r>
    <r>
      <rPr>
        <sz val="9"/>
        <color rgb="FFFF0000"/>
        <rFont val="Times New Roman"/>
        <family val="1"/>
        <charset val="204"/>
      </rPr>
      <t>МонПК</t>
    </r>
    <r>
      <rPr>
        <sz val="9"/>
        <rFont val="Times New Roman"/>
        <family val="1"/>
        <charset val="204"/>
      </rPr>
      <t xml:space="preserve">, МСК, ОГПК, ПЭК)
31. Эстетическая косметология (МТКС)
</t>
    </r>
    <r>
      <rPr>
        <b/>
        <sz val="9"/>
        <rFont val="Times New Roman"/>
        <family val="1"/>
        <charset val="204"/>
      </rPr>
      <t xml:space="preserve">
</t>
    </r>
    <r>
      <rPr>
        <b/>
        <sz val="9"/>
        <color rgb="FFFF0000"/>
        <rFont val="Times New Roman"/>
        <family val="1"/>
        <charset val="204"/>
      </rPr>
      <t>25. Командная работа на производстве (МИК)
26. Сварочные технологии (юниоры) (МИК)</t>
    </r>
    <r>
      <rPr>
        <sz val="9"/>
        <rFont val="Times New Roman"/>
        <family val="1"/>
        <charset val="204"/>
      </rPr>
      <t xml:space="preserve">
</t>
    </r>
  </si>
  <si>
    <r>
      <rPr>
        <sz val="10"/>
        <color rgb="FFFF0000"/>
        <rFont val="Times New Roman"/>
        <family val="1"/>
        <charset val="204"/>
      </rPr>
      <t>Поварское дело</t>
    </r>
    <r>
      <rPr>
        <sz val="10"/>
        <rFont val="Times New Roman"/>
        <family val="1"/>
        <charset val="204"/>
      </rPr>
      <t xml:space="preserve">
Сварочные технологии
Дошкольное вопистание
</t>
    </r>
    <r>
      <rPr>
        <sz val="10"/>
        <color rgb="FFFF0000"/>
        <rFont val="Times New Roman"/>
        <family val="1"/>
        <charset val="204"/>
      </rPr>
      <t xml:space="preserve">Ремонт и обслуживание легковых автомобилей </t>
    </r>
  </si>
  <si>
    <r>
      <t xml:space="preserve">Электромонтаж
Сварочные технологии
</t>
    </r>
    <r>
      <rPr>
        <sz val="10"/>
        <color rgb="FFFF0000"/>
        <rFont val="Times New Roman"/>
        <family val="1"/>
        <charset val="204"/>
      </rPr>
      <t xml:space="preserve">Предпринимательство
</t>
    </r>
    <r>
      <rPr>
        <b/>
        <sz val="10"/>
        <color rgb="FFFF0000"/>
        <rFont val="Times New Roman"/>
        <family val="1"/>
        <charset val="204"/>
      </rPr>
      <t>Промышленная автоматика</t>
    </r>
  </si>
  <si>
    <t>Сварочные технологии
Электромонтаж
Инженерный дизайн CAD
Поварское дело
Ремонт и обслуживание легковых автомобилей
Предпринимательство
Инженерный дизайн (юниоры)
Сварочные технологии (юниоры)</t>
  </si>
  <si>
    <r>
      <t xml:space="preserve">Сварочные технологии
Электромонтаж
Инженерный дизайн CAD
Поварское дело
Ремонт и обслуживание легковых автомобилей
Предпринимательство
Инженерный дизайн (юниоры)
</t>
    </r>
    <r>
      <rPr>
        <b/>
        <sz val="10"/>
        <rFont val="Times New Roman"/>
        <family val="1"/>
        <charset val="204"/>
      </rPr>
      <t>Кондитерское дело
Токарные работы на станках с ЧПУ 
Фрезерные работы на станках с ЧПУ</t>
    </r>
  </si>
  <si>
    <t xml:space="preserve">Сварочные технологии
Электромонтаж
Инженерный дизайн CAD
Поварское дело
Ремонт и обслуживание легковых автомобилей
Предпринимательство
Инженерный дизайн (юниоры)
Командная работа на производстве
Токарные работы на станках с ЧПУ
Сварочные технологии (юниоры)
</t>
  </si>
  <si>
    <r>
      <t xml:space="preserve">Сварочные технологии
Электромонтаж
Инженерный дизайн CAD
Поварское дело
Ремонт и обслуживание легковых автомобилей
Предпринимательство
Инженерный дизайн (юниоры)
Кондитерское дело
Токарные работы на станках с ЧПУ
Фрезерные работы на станках с ЧПУ
</t>
    </r>
    <r>
      <rPr>
        <b/>
        <sz val="10"/>
        <rFont val="Times New Roman"/>
        <family val="1"/>
        <charset val="204"/>
      </rPr>
      <t>Реверсивный инжиниринг</t>
    </r>
  </si>
  <si>
    <t>Медицинский и социальный уход
Медицинский и социальный уход Юниоры
Медицинский и социальный уход Навыки мудрых</t>
  </si>
  <si>
    <t xml:space="preserve">Сварочные технологии
Поварское дело
Облицовка плиткой
Малярные и декоративные работы
Электромонтаж
</t>
  </si>
  <si>
    <t>Парикмахесркое искусство
Туризм
Эстетическая косметология</t>
  </si>
  <si>
    <t>Анализ выполнения показателей в 2019 году</t>
  </si>
  <si>
    <t>Не выполнен</t>
  </si>
  <si>
    <t>Не известен</t>
  </si>
  <si>
    <t>Индикатор в 2019 году не достигнут по причине перевыполнения его в 2018 году (план - 68, факт - 101)</t>
  </si>
  <si>
    <t>Индикатор не достигнут - некачественное планирование?</t>
  </si>
  <si>
    <t>Не выполнен на 2 %</t>
  </si>
  <si>
    <t>Не выполнен на 4 %</t>
  </si>
  <si>
    <t>Не выполнен - 7 ПОО примут участие в конкурсном отборе Минпросвещения на создание мастерских, оборудованных в соответствии с мировыми стандартами</t>
  </si>
  <si>
    <t>Переформатирована часть компетенций - рабочий процесс</t>
  </si>
  <si>
    <t>Не выполнен на 18 %. Необходимо разобраться в чем причина.</t>
  </si>
  <si>
    <t>Следствие индикатора 9.1</t>
  </si>
  <si>
    <t>Отсев выше планового</t>
  </si>
  <si>
    <t>Не выполнен, плохое планирование</t>
  </si>
  <si>
    <t>Следствие индикатора 14</t>
  </si>
  <si>
    <t>Практически выполнен</t>
  </si>
  <si>
    <t>Не выполнен - надо разбираться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</si>
</sst>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52" x14ac:knownFonts="1">
    <font>
      <sz val="12"/>
      <color theme="1"/>
      <name val="Times New Roman"/>
      <family val="2"/>
      <charset val="204"/>
    </font>
    <font>
      <sz val="11"/>
      <name val="Times New Roman"/>
      <family val="2"/>
      <charset val="204"/>
    </font>
    <font>
      <b/>
      <sz val="11"/>
      <name val="Times New Roman"/>
      <family val="2"/>
      <charset val="204"/>
    </font>
    <font>
      <sz val="11"/>
      <name val="Times New Roman"/>
      <family val="1"/>
      <charset val="204"/>
    </font>
    <font>
      <sz val="11"/>
      <color rgb="FFFF0000"/>
      <name val="Times New Roman"/>
      <family val="1"/>
      <charset val="204"/>
    </font>
    <font>
      <sz val="8"/>
      <name val="Times New Roman"/>
      <family val="1"/>
      <charset val="204"/>
    </font>
    <font>
      <sz val="9"/>
      <name val="Times New Roman"/>
      <family val="1"/>
      <charset val="204"/>
    </font>
    <font>
      <sz val="7"/>
      <color theme="1"/>
      <name val="Times New Roman"/>
      <family val="1"/>
      <charset val="204"/>
    </font>
    <font>
      <sz val="11"/>
      <color theme="1"/>
      <name val="Times New Roman"/>
      <family val="1"/>
      <charset val="204"/>
    </font>
    <font>
      <sz val="10"/>
      <name val="Times New Roman"/>
      <family val="1"/>
      <charset val="204"/>
    </font>
    <font>
      <sz val="12"/>
      <name val="Times New Roman"/>
      <family val="1"/>
      <charset val="204"/>
    </font>
    <font>
      <sz val="8"/>
      <color rgb="FF000000"/>
      <name val="Times New Roman"/>
      <family val="1"/>
      <charset val="204"/>
    </font>
    <font>
      <u/>
      <sz val="8"/>
      <name val="Times New Roman"/>
      <family val="1"/>
      <charset val="204"/>
    </font>
    <font>
      <b/>
      <sz val="11"/>
      <color rgb="FFFF0000"/>
      <name val="Times New Roman"/>
      <family val="2"/>
      <charset val="204"/>
    </font>
    <font>
      <i/>
      <sz val="11"/>
      <name val="Times New Roman"/>
      <family val="2"/>
      <charset val="204"/>
    </font>
    <font>
      <sz val="11"/>
      <color rgb="FFFF0000"/>
      <name val="Times New Roman"/>
      <family val="2"/>
      <charset val="204"/>
    </font>
    <font>
      <i/>
      <sz val="11"/>
      <color rgb="FFFF0000"/>
      <name val="Times New Roman"/>
      <family val="2"/>
      <charset val="204"/>
    </font>
    <font>
      <sz val="9"/>
      <color indexed="81"/>
      <name val="Tahoma"/>
      <family val="2"/>
      <charset val="204"/>
    </font>
    <font>
      <b/>
      <sz val="9"/>
      <color indexed="81"/>
      <name val="Tahoma"/>
      <family val="2"/>
      <charset val="204"/>
    </font>
    <font>
      <sz val="12"/>
      <color rgb="FFFF0000"/>
      <name val="Times New Roman"/>
      <family val="2"/>
      <charset val="204"/>
    </font>
    <font>
      <sz val="12"/>
      <name val="Times New Roman"/>
      <family val="2"/>
      <charset val="204"/>
    </font>
    <font>
      <b/>
      <sz val="12"/>
      <name val="Times New Roman"/>
      <family val="2"/>
      <charset val="204"/>
    </font>
    <font>
      <b/>
      <sz val="12"/>
      <color rgb="FFFF0000"/>
      <name val="Times New Roman"/>
      <family val="2"/>
      <charset val="204"/>
    </font>
    <font>
      <i/>
      <sz val="12"/>
      <name val="Times New Roman"/>
      <family val="2"/>
      <charset val="204"/>
    </font>
    <font>
      <sz val="12"/>
      <color rgb="FF000000"/>
      <name val="Times New Roman"/>
      <family val="2"/>
      <charset val="204"/>
    </font>
    <font>
      <sz val="10"/>
      <name val="Times New Roman"/>
      <family val="2"/>
      <charset val="204"/>
    </font>
    <font>
      <b/>
      <sz val="12"/>
      <name val="Times New Roman"/>
      <family val="1"/>
      <charset val="204"/>
    </font>
    <font>
      <sz val="12"/>
      <color theme="1"/>
      <name val="Times New Roman"/>
      <family val="1"/>
      <charset val="204"/>
    </font>
    <font>
      <b/>
      <sz val="12"/>
      <color theme="1"/>
      <name val="Times New Roman"/>
      <family val="1"/>
      <charset val="204"/>
    </font>
    <font>
      <i/>
      <sz val="12"/>
      <color rgb="FFFF0000"/>
      <name val="Times New Roman"/>
      <family val="2"/>
      <charset val="204"/>
    </font>
    <font>
      <b/>
      <sz val="12"/>
      <color rgb="FFFF0000"/>
      <name val="Times New Roman"/>
      <family val="1"/>
      <charset val="204"/>
    </font>
    <font>
      <sz val="12"/>
      <color rgb="FFFF0000"/>
      <name val="Times New Roman"/>
      <family val="1"/>
      <charset val="204"/>
    </font>
    <font>
      <b/>
      <sz val="12"/>
      <color rgb="FF0070C0"/>
      <name val="Times New Roman"/>
      <family val="1"/>
      <charset val="204"/>
    </font>
    <font>
      <sz val="12"/>
      <color rgb="FF0070C0"/>
      <name val="Times New Roman"/>
      <family val="2"/>
      <charset val="204"/>
    </font>
    <font>
      <b/>
      <sz val="10"/>
      <name val="Times New Roman"/>
      <family val="1"/>
      <charset val="204"/>
    </font>
    <font>
      <sz val="7.5"/>
      <name val="Times New Roman"/>
      <family val="1"/>
      <charset val="204"/>
    </font>
    <font>
      <b/>
      <sz val="7.5"/>
      <name val="Times New Roman"/>
      <family val="1"/>
      <charset val="204"/>
    </font>
    <font>
      <sz val="12"/>
      <color theme="2" tint="-0.499984740745262"/>
      <name val="Times New Roman"/>
      <family val="1"/>
      <charset val="204"/>
    </font>
    <font>
      <sz val="10"/>
      <color theme="2" tint="-0.499984740745262"/>
      <name val="Times New Roman"/>
      <family val="1"/>
      <charset val="204"/>
    </font>
    <font>
      <sz val="9"/>
      <color theme="2" tint="-0.499984740745262"/>
      <name val="Times New Roman"/>
      <family val="1"/>
      <charset val="204"/>
    </font>
    <font>
      <b/>
      <sz val="12"/>
      <color theme="2" tint="-0.499984740745262"/>
      <name val="Times New Roman"/>
      <family val="1"/>
      <charset val="204"/>
    </font>
    <font>
      <b/>
      <sz val="10"/>
      <color theme="2" tint="-0.499984740745262"/>
      <name val="Times New Roman"/>
      <family val="1"/>
      <charset val="204"/>
    </font>
    <font>
      <sz val="12"/>
      <color theme="1"/>
      <name val="Times New Roman"/>
      <family val="2"/>
      <charset val="204"/>
    </font>
    <font>
      <i/>
      <sz val="12"/>
      <name val="Times New Roman"/>
      <family val="1"/>
      <charset val="204"/>
    </font>
    <font>
      <strike/>
      <sz val="12"/>
      <name val="Times New Roman"/>
      <family val="1"/>
      <charset val="204"/>
    </font>
    <font>
      <b/>
      <sz val="10"/>
      <color rgb="FFFF0000"/>
      <name val="Times New Roman"/>
      <family val="1"/>
      <charset val="204"/>
    </font>
    <font>
      <sz val="9"/>
      <color rgb="FFFF0000"/>
      <name val="Times New Roman"/>
      <family val="1"/>
      <charset val="204"/>
    </font>
    <font>
      <strike/>
      <sz val="9"/>
      <color rgb="FFFF0000"/>
      <name val="Times New Roman"/>
      <family val="1"/>
      <charset val="204"/>
    </font>
    <font>
      <sz val="10"/>
      <color rgb="FFFF0000"/>
      <name val="Times New Roman"/>
      <family val="1"/>
      <charset val="204"/>
    </font>
    <font>
      <strike/>
      <sz val="10"/>
      <color rgb="FFFF0000"/>
      <name val="Times New Roman"/>
      <family val="1"/>
      <charset val="204"/>
    </font>
    <font>
      <b/>
      <sz val="9"/>
      <name val="Times New Roman"/>
      <family val="1"/>
      <charset val="204"/>
    </font>
    <font>
      <b/>
      <sz val="9"/>
      <color rgb="FFFF0000"/>
      <name val="Times New Roman"/>
      <family val="1"/>
      <charset val="204"/>
    </font>
  </fonts>
  <fills count="21">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4"/>
        <bgColor indexed="64"/>
      </patternFill>
    </fill>
    <fill>
      <patternFill patternType="solid">
        <fgColor theme="8"/>
        <bgColor indexed="64"/>
      </patternFill>
    </fill>
    <fill>
      <patternFill patternType="solid">
        <fgColor theme="4" tint="-0.249977111117893"/>
        <bgColor indexed="64"/>
      </patternFill>
    </fill>
    <fill>
      <patternFill patternType="solid">
        <fgColor rgb="FF00B0F0"/>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5"/>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42" fillId="0" borderId="0" applyFont="0" applyFill="0" applyBorder="0" applyAlignment="0" applyProtection="0"/>
  </cellStyleXfs>
  <cellXfs count="497">
    <xf numFmtId="0" fontId="0" fillId="0" borderId="0" xfId="0"/>
    <xf numFmtId="49" fontId="1" fillId="0" borderId="0" xfId="0" applyNumberFormat="1" applyFont="1"/>
    <xf numFmtId="0" fontId="1" fillId="0" borderId="0" xfId="0" applyFont="1" applyAlignment="1">
      <alignment horizontal="center"/>
    </xf>
    <xf numFmtId="0" fontId="1" fillId="0" borderId="0" xfId="0" applyFont="1"/>
    <xf numFmtId="0" fontId="1" fillId="2" borderId="0" xfId="0" applyFont="1" applyFill="1"/>
    <xf numFmtId="0" fontId="2" fillId="2"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xf numFmtId="49" fontId="3" fillId="4" borderId="1" xfId="0" applyNumberFormat="1" applyFont="1" applyFill="1" applyBorder="1" applyAlignment="1">
      <alignment horizontal="center" vertical="center" wrapText="1"/>
    </xf>
    <xf numFmtId="3" fontId="3" fillId="2" borderId="0" xfId="0" applyNumberFormat="1" applyFont="1" applyFill="1"/>
    <xf numFmtId="49" fontId="4" fillId="3"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0" xfId="0" applyFont="1" applyFill="1"/>
    <xf numFmtId="0" fontId="1" fillId="0" borderId="0" xfId="0" applyFont="1" applyAlignment="1">
      <alignment horizontal="left"/>
    </xf>
    <xf numFmtId="0" fontId="3"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0" xfId="0" applyFont="1" applyFill="1"/>
    <xf numFmtId="0" fontId="6" fillId="2" borderId="1" xfId="0" applyFont="1" applyFill="1" applyBorder="1" applyAlignment="1">
      <alignment vertical="center" wrapText="1"/>
    </xf>
    <xf numFmtId="0" fontId="7" fillId="0" borderId="1" xfId="0" applyFont="1" applyBorder="1" applyAlignment="1">
      <alignment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2" borderId="1" xfId="0" applyFont="1" applyFill="1" applyBorder="1" applyAlignment="1">
      <alignment horizontal="left" vertical="top"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5" fillId="2" borderId="1" xfId="0" applyFont="1" applyFill="1" applyBorder="1" applyAlignment="1">
      <alignment vertical="center" wrapText="1"/>
    </xf>
    <xf numFmtId="0" fontId="11" fillId="0" borderId="0" xfId="0" applyFont="1" applyAlignment="1">
      <alignment horizontal="left" vertical="top" wrapText="1"/>
    </xf>
    <xf numFmtId="0" fontId="5" fillId="2" borderId="1" xfId="0" applyFont="1" applyFill="1" applyBorder="1" applyAlignment="1">
      <alignment horizontal="left" vertical="top" wrapText="1"/>
    </xf>
    <xf numFmtId="49" fontId="5" fillId="4" borderId="1" xfId="0" applyNumberFormat="1" applyFont="1" applyFill="1" applyBorder="1" applyAlignment="1">
      <alignment horizontal="center" vertical="center" wrapText="1"/>
    </xf>
    <xf numFmtId="0" fontId="1" fillId="3" borderId="1" xfId="0" applyFont="1" applyFill="1" applyBorder="1" applyAlignment="1">
      <alignment vertical="center" wrapText="1"/>
    </xf>
    <xf numFmtId="0" fontId="14" fillId="3" borderId="1" xfId="0" applyFont="1" applyFill="1" applyBorder="1" applyAlignment="1">
      <alignment vertical="center" wrapText="1"/>
    </xf>
    <xf numFmtId="0" fontId="1" fillId="4" borderId="1" xfId="0" applyFont="1" applyFill="1" applyBorder="1" applyAlignment="1">
      <alignment vertical="center" wrapText="1"/>
    </xf>
    <xf numFmtId="0" fontId="14" fillId="4" borderId="1" xfId="0" applyFont="1" applyFill="1" applyBorder="1" applyAlignment="1">
      <alignment vertical="center" wrapText="1"/>
    </xf>
    <xf numFmtId="0" fontId="16" fillId="3" borderId="1" xfId="0" applyFont="1" applyFill="1" applyBorder="1" applyAlignment="1">
      <alignment vertical="center" wrapText="1"/>
    </xf>
    <xf numFmtId="9" fontId="3" fillId="2" borderId="1" xfId="0" applyNumberFormat="1" applyFont="1" applyFill="1" applyBorder="1" applyAlignment="1">
      <alignment horizontal="center" vertical="center" wrapText="1"/>
    </xf>
    <xf numFmtId="49" fontId="5" fillId="3" borderId="1" xfId="0" applyNumberFormat="1" applyFont="1" applyFill="1" applyBorder="1" applyAlignment="1">
      <alignment horizontal="left" vertical="center" wrapText="1"/>
    </xf>
    <xf numFmtId="0" fontId="1" fillId="3" borderId="1" xfId="0" applyFont="1" applyFill="1" applyBorder="1" applyAlignment="1">
      <alignment horizontal="left" vertical="center" wrapText="1"/>
    </xf>
    <xf numFmtId="0" fontId="5" fillId="0" borderId="1" xfId="0" applyFont="1" applyFill="1" applyBorder="1" applyAlignment="1">
      <alignment horizontal="left" vertical="top" wrapText="1"/>
    </xf>
    <xf numFmtId="0" fontId="5" fillId="2" borderId="0" xfId="0" applyFont="1" applyFill="1" applyAlignment="1">
      <alignment horizontal="left"/>
    </xf>
    <xf numFmtId="49" fontId="20" fillId="0" borderId="0" xfId="0" applyNumberFormat="1" applyFont="1"/>
    <xf numFmtId="0" fontId="20" fillId="0" borderId="0" xfId="0" applyFont="1"/>
    <xf numFmtId="0" fontId="20" fillId="0" borderId="0" xfId="0" applyFont="1" applyAlignment="1">
      <alignment horizontal="center"/>
    </xf>
    <xf numFmtId="0" fontId="20" fillId="0" borderId="0" xfId="0" applyFont="1" applyAlignment="1">
      <alignment horizontal="left"/>
    </xf>
    <xf numFmtId="0" fontId="20" fillId="2" borderId="0" xfId="0" applyFont="1" applyFill="1"/>
    <xf numFmtId="0" fontId="21" fillId="2" borderId="1" xfId="0" applyFont="1" applyFill="1" applyBorder="1" applyAlignment="1">
      <alignment horizontal="center" vertical="center" wrapText="1"/>
    </xf>
    <xf numFmtId="49" fontId="20" fillId="3" borderId="1" xfId="0" applyNumberFormat="1" applyFont="1" applyFill="1" applyBorder="1" applyAlignment="1">
      <alignment horizontal="center" vertical="center" wrapText="1"/>
    </xf>
    <xf numFmtId="0" fontId="20" fillId="3" borderId="1" xfId="0" applyFont="1" applyFill="1" applyBorder="1" applyAlignment="1">
      <alignment vertical="center" wrapText="1"/>
    </xf>
    <xf numFmtId="0" fontId="20" fillId="2"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23" fillId="3" borderId="1" xfId="0" applyFont="1" applyFill="1" applyBorder="1" applyAlignment="1">
      <alignment vertical="center" wrapText="1"/>
    </xf>
    <xf numFmtId="49" fontId="20" fillId="4" borderId="1" xfId="0" applyNumberFormat="1" applyFont="1" applyFill="1" applyBorder="1" applyAlignment="1">
      <alignment horizontal="center" vertical="center" wrapText="1"/>
    </xf>
    <xf numFmtId="0" fontId="20" fillId="4" borderId="1" xfId="0" applyFont="1" applyFill="1" applyBorder="1" applyAlignment="1">
      <alignment vertical="center" wrapText="1"/>
    </xf>
    <xf numFmtId="0" fontId="23" fillId="4" borderId="1" xfId="0" applyFont="1" applyFill="1" applyBorder="1" applyAlignment="1">
      <alignment vertical="center" wrapText="1"/>
    </xf>
    <xf numFmtId="17" fontId="20" fillId="2" borderId="1" xfId="0" quotePrefix="1" applyNumberFormat="1" applyFont="1" applyFill="1" applyBorder="1" applyAlignment="1">
      <alignment horizontal="center" vertical="center" wrapText="1"/>
    </xf>
    <xf numFmtId="0" fontId="20" fillId="2" borderId="1" xfId="0" applyFont="1" applyFill="1" applyBorder="1" applyAlignment="1">
      <alignment horizontal="left" vertical="top" wrapText="1"/>
    </xf>
    <xf numFmtId="0" fontId="20" fillId="2" borderId="1" xfId="0" applyFont="1" applyFill="1" applyBorder="1" applyAlignment="1">
      <alignment horizontal="center" vertical="top" wrapText="1"/>
    </xf>
    <xf numFmtId="0" fontId="20" fillId="2" borderId="0" xfId="0" applyFont="1" applyFill="1" applyAlignment="1">
      <alignment horizontal="left" vertical="top"/>
    </xf>
    <xf numFmtId="49" fontId="20" fillId="3" borderId="1" xfId="0" applyNumberFormat="1" applyFont="1" applyFill="1" applyBorder="1" applyAlignment="1">
      <alignment horizontal="center" vertical="top" wrapText="1"/>
    </xf>
    <xf numFmtId="0" fontId="23" fillId="3" borderId="1" xfId="0" applyFont="1" applyFill="1" applyBorder="1" applyAlignment="1">
      <alignment vertical="top" wrapText="1"/>
    </xf>
    <xf numFmtId="0" fontId="20" fillId="2" borderId="1" xfId="0" applyFont="1" applyFill="1" applyBorder="1" applyAlignment="1">
      <alignment vertical="top" wrapText="1"/>
    </xf>
    <xf numFmtId="0" fontId="20" fillId="2" borderId="0" xfId="0" applyFont="1" applyFill="1" applyAlignment="1">
      <alignment vertical="top"/>
    </xf>
    <xf numFmtId="49" fontId="20" fillId="4" borderId="1" xfId="0" applyNumberFormat="1" applyFont="1" applyFill="1" applyBorder="1" applyAlignment="1">
      <alignment horizontal="center" vertical="top" wrapText="1"/>
    </xf>
    <xf numFmtId="0" fontId="23" fillId="4" borderId="1" xfId="0" applyFont="1" applyFill="1" applyBorder="1" applyAlignment="1">
      <alignment vertical="top" wrapText="1"/>
    </xf>
    <xf numFmtId="1" fontId="20" fillId="2" borderId="1" xfId="0" applyNumberFormat="1" applyFont="1" applyFill="1" applyBorder="1" applyAlignment="1">
      <alignment horizontal="center" vertical="center" wrapText="1"/>
    </xf>
    <xf numFmtId="0" fontId="20" fillId="2" borderId="1" xfId="0" applyFont="1" applyFill="1" applyBorder="1" applyAlignment="1">
      <alignment vertical="center" wrapText="1"/>
    </xf>
    <xf numFmtId="3" fontId="20" fillId="2" borderId="0" xfId="0" applyNumberFormat="1" applyFont="1" applyFill="1"/>
    <xf numFmtId="0" fontId="25" fillId="2" borderId="1" xfId="0" applyFont="1" applyFill="1" applyBorder="1" applyAlignment="1">
      <alignment horizontal="left" vertical="top" wrapText="1"/>
    </xf>
    <xf numFmtId="0" fontId="20" fillId="2" borderId="0" xfId="0" applyFont="1" applyFill="1" applyAlignment="1">
      <alignment horizontal="center"/>
    </xf>
    <xf numFmtId="9" fontId="21" fillId="2" borderId="1" xfId="0" applyNumberFormat="1" applyFont="1" applyFill="1" applyBorder="1" applyAlignment="1">
      <alignment horizontal="center" vertical="center" wrapText="1"/>
    </xf>
    <xf numFmtId="0" fontId="20" fillId="2" borderId="0" xfId="0" applyFont="1" applyFill="1" applyAlignment="1">
      <alignment horizontal="left" vertical="top" wrapText="1"/>
    </xf>
    <xf numFmtId="49" fontId="21" fillId="3" borderId="1" xfId="0" applyNumberFormat="1" applyFont="1" applyFill="1" applyBorder="1" applyAlignment="1">
      <alignment horizontal="center" vertical="center" wrapText="1"/>
    </xf>
    <xf numFmtId="0" fontId="21" fillId="3" borderId="1" xfId="0" applyFont="1" applyFill="1" applyBorder="1" applyAlignment="1">
      <alignment vertical="center" wrapText="1"/>
    </xf>
    <xf numFmtId="0" fontId="21" fillId="2" borderId="1" xfId="0" applyFont="1" applyFill="1" applyBorder="1" applyAlignment="1">
      <alignment horizontal="left" vertical="center" wrapText="1"/>
    </xf>
    <xf numFmtId="0" fontId="21" fillId="2" borderId="0" xfId="0" applyFont="1" applyFill="1"/>
    <xf numFmtId="3" fontId="20" fillId="4" borderId="1" xfId="0" applyNumberFormat="1" applyFont="1" applyFill="1" applyBorder="1" applyAlignment="1">
      <alignment horizontal="center" vertical="center" wrapText="1"/>
    </xf>
    <xf numFmtId="3" fontId="20" fillId="4" borderId="1" xfId="0" applyNumberFormat="1" applyFont="1" applyFill="1" applyBorder="1" applyAlignment="1">
      <alignment vertical="center" wrapText="1"/>
    </xf>
    <xf numFmtId="3" fontId="20" fillId="2" borderId="1" xfId="0" applyNumberFormat="1" applyFont="1" applyFill="1" applyBorder="1" applyAlignment="1">
      <alignment horizontal="center" vertical="center" wrapText="1"/>
    </xf>
    <xf numFmtId="3" fontId="20" fillId="2" borderId="1" xfId="0" applyNumberFormat="1" applyFont="1" applyFill="1" applyBorder="1" applyAlignment="1">
      <alignment horizontal="left" vertical="center" wrapText="1"/>
    </xf>
    <xf numFmtId="0" fontId="25" fillId="2" borderId="1" xfId="0" applyFont="1" applyFill="1" applyBorder="1" applyAlignment="1">
      <alignment horizontal="left" vertical="center" wrapText="1"/>
    </xf>
    <xf numFmtId="49" fontId="21" fillId="4" borderId="1" xfId="0" applyNumberFormat="1" applyFont="1" applyFill="1" applyBorder="1" applyAlignment="1">
      <alignment horizontal="center" vertical="center" wrapText="1"/>
    </xf>
    <xf numFmtId="0" fontId="21" fillId="4" borderId="1" xfId="0" applyFont="1" applyFill="1" applyBorder="1" applyAlignment="1">
      <alignment vertical="center" wrapText="1"/>
    </xf>
    <xf numFmtId="4" fontId="20" fillId="3" borderId="1" xfId="0" applyNumberFormat="1" applyFont="1" applyFill="1" applyBorder="1" applyAlignment="1">
      <alignment horizontal="center" vertical="center" wrapText="1"/>
    </xf>
    <xf numFmtId="4" fontId="20" fillId="2" borderId="1" xfId="0" applyNumberFormat="1" applyFont="1" applyFill="1" applyBorder="1" applyAlignment="1">
      <alignment horizontal="center" vertical="center" wrapText="1"/>
    </xf>
    <xf numFmtId="4" fontId="20" fillId="2" borderId="1" xfId="0" applyNumberFormat="1" applyFont="1" applyFill="1" applyBorder="1" applyAlignment="1">
      <alignment horizontal="left" vertical="center" wrapText="1"/>
    </xf>
    <xf numFmtId="4" fontId="20" fillId="2" borderId="0" xfId="0" applyNumberFormat="1" applyFont="1" applyFill="1"/>
    <xf numFmtId="164" fontId="26" fillId="2" borderId="1" xfId="0" applyNumberFormat="1" applyFont="1" applyFill="1" applyBorder="1" applyAlignment="1">
      <alignment horizontal="center" vertical="center" wrapText="1"/>
    </xf>
    <xf numFmtId="4" fontId="20" fillId="3" borderId="1" xfId="0" applyNumberFormat="1" applyFont="1" applyFill="1" applyBorder="1" applyAlignment="1">
      <alignment vertical="center" wrapText="1"/>
    </xf>
    <xf numFmtId="4" fontId="20" fillId="0" borderId="0" xfId="0" applyNumberFormat="1" applyFont="1" applyAlignment="1">
      <alignment horizontal="left"/>
    </xf>
    <xf numFmtId="4" fontId="20" fillId="0" borderId="0" xfId="0" applyNumberFormat="1" applyFont="1"/>
    <xf numFmtId="4" fontId="20" fillId="4" borderId="1" xfId="0" applyNumberFormat="1" applyFont="1" applyFill="1" applyBorder="1" applyAlignment="1">
      <alignment horizontal="center" vertical="center" wrapText="1"/>
    </xf>
    <xf numFmtId="4" fontId="20" fillId="4" borderId="1" xfId="0" applyNumberFormat="1" applyFont="1" applyFill="1" applyBorder="1" applyAlignment="1">
      <alignment vertical="center" wrapText="1"/>
    </xf>
    <xf numFmtId="4" fontId="21" fillId="2" borderId="1" xfId="0" applyNumberFormat="1" applyFont="1" applyFill="1" applyBorder="1" applyAlignment="1">
      <alignment horizontal="left" vertical="center" wrapText="1"/>
    </xf>
    <xf numFmtId="4" fontId="21" fillId="2" borderId="0" xfId="0" applyNumberFormat="1" applyFont="1" applyFill="1"/>
    <xf numFmtId="164" fontId="26" fillId="3" borderId="1" xfId="0" applyNumberFormat="1" applyFont="1" applyFill="1" applyBorder="1" applyAlignment="1">
      <alignment vertical="center" wrapText="1"/>
    </xf>
    <xf numFmtId="164" fontId="26" fillId="4" borderId="1" xfId="0" applyNumberFormat="1" applyFont="1" applyFill="1" applyBorder="1" applyAlignment="1">
      <alignment vertical="center" wrapText="1"/>
    </xf>
    <xf numFmtId="164" fontId="26" fillId="4" borderId="1" xfId="0" applyNumberFormat="1" applyFont="1" applyFill="1" applyBorder="1" applyAlignment="1">
      <alignment horizontal="center" vertical="center" wrapText="1"/>
    </xf>
    <xf numFmtId="164" fontId="26" fillId="0" borderId="0" xfId="0" applyNumberFormat="1" applyFont="1" applyAlignment="1">
      <alignment horizontal="left"/>
    </xf>
    <xf numFmtId="164" fontId="26" fillId="0" borderId="0" xfId="0" applyNumberFormat="1" applyFont="1"/>
    <xf numFmtId="164" fontId="26" fillId="3" borderId="1" xfId="0" applyNumberFormat="1" applyFont="1" applyFill="1" applyBorder="1" applyAlignment="1">
      <alignment horizontal="center" vertical="center" wrapText="1"/>
    </xf>
    <xf numFmtId="164" fontId="26" fillId="2" borderId="1" xfId="0" applyNumberFormat="1" applyFont="1" applyFill="1" applyBorder="1" applyAlignment="1">
      <alignment horizontal="left" vertical="center" wrapText="1"/>
    </xf>
    <xf numFmtId="164" fontId="26" fillId="2" borderId="0" xfId="0" applyNumberFormat="1" applyFont="1" applyFill="1"/>
    <xf numFmtId="9" fontId="21" fillId="0" borderId="1" xfId="0" applyNumberFormat="1" applyFont="1" applyFill="1" applyBorder="1" applyAlignment="1">
      <alignment horizontal="center" vertical="center" wrapText="1"/>
    </xf>
    <xf numFmtId="0" fontId="20" fillId="0" borderId="0" xfId="0" applyFont="1" applyProtection="1">
      <protection locked="0"/>
    </xf>
    <xf numFmtId="0" fontId="20" fillId="0" borderId="0" xfId="0" applyFont="1" applyAlignment="1" applyProtection="1">
      <alignment horizontal="center"/>
      <protection locked="0"/>
    </xf>
    <xf numFmtId="0" fontId="20" fillId="0" borderId="0" xfId="0" applyFont="1" applyAlignment="1" applyProtection="1">
      <alignment horizontal="left"/>
      <protection locked="0"/>
    </xf>
    <xf numFmtId="0" fontId="20" fillId="2" borderId="0" xfId="0" applyFont="1" applyFill="1" applyProtection="1">
      <protection locked="0"/>
    </xf>
    <xf numFmtId="0" fontId="21" fillId="2"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0" fontId="20" fillId="6"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20" fillId="8"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8" borderId="1" xfId="0" applyFont="1" applyFill="1" applyBorder="1" applyAlignment="1" applyProtection="1">
      <alignment horizontal="left" vertical="top" wrapText="1"/>
      <protection locked="0"/>
    </xf>
    <xf numFmtId="0" fontId="19" fillId="2" borderId="1" xfId="0" applyFont="1" applyFill="1" applyBorder="1" applyAlignment="1" applyProtection="1">
      <alignment horizontal="left" vertical="top" wrapText="1"/>
      <protection locked="0"/>
    </xf>
    <xf numFmtId="0" fontId="20" fillId="2" borderId="0" xfId="0" applyFont="1" applyFill="1" applyAlignment="1" applyProtection="1">
      <alignment horizontal="left" vertical="top"/>
      <protection locked="0"/>
    </xf>
    <xf numFmtId="0" fontId="20" fillId="2" borderId="1" xfId="0" applyFont="1" applyFill="1" applyBorder="1" applyAlignment="1" applyProtection="1">
      <alignment vertical="center" wrapText="1"/>
      <protection locked="0"/>
    </xf>
    <xf numFmtId="0" fontId="20" fillId="0" borderId="1" xfId="0" applyFont="1" applyFill="1" applyBorder="1" applyAlignment="1" applyProtection="1">
      <alignment horizontal="left" vertical="center" wrapText="1"/>
      <protection locked="0"/>
    </xf>
    <xf numFmtId="0" fontId="20" fillId="8" borderId="1" xfId="0" applyFont="1" applyFill="1" applyBorder="1" applyAlignment="1" applyProtection="1">
      <alignment horizontal="left" vertical="center" wrapText="1"/>
      <protection locked="0"/>
    </xf>
    <xf numFmtId="0" fontId="0" fillId="6" borderId="1" xfId="0" applyFont="1" applyFill="1" applyBorder="1" applyAlignment="1" applyProtection="1">
      <alignment horizontal="left" vertical="center" wrapText="1"/>
      <protection locked="0"/>
    </xf>
    <xf numFmtId="0" fontId="0" fillId="0" borderId="1" xfId="0" applyFont="1" applyBorder="1" applyAlignment="1" applyProtection="1">
      <alignment vertical="center" wrapText="1"/>
      <protection locked="0"/>
    </xf>
    <xf numFmtId="0" fontId="20" fillId="2" borderId="0" xfId="0" applyFont="1" applyFill="1" applyAlignment="1" applyProtection="1">
      <alignment vertical="center"/>
      <protection locked="0"/>
    </xf>
    <xf numFmtId="0" fontId="19" fillId="2" borderId="1" xfId="0" applyFont="1" applyFill="1" applyBorder="1" applyAlignment="1" applyProtection="1">
      <alignment horizontal="center" vertical="center" wrapText="1"/>
      <protection locked="0"/>
    </xf>
    <xf numFmtId="0" fontId="20" fillId="7"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xf numFmtId="0" fontId="19" fillId="6" borderId="1" xfId="0" applyFont="1" applyFill="1" applyBorder="1" applyAlignment="1" applyProtection="1">
      <alignment horizontal="center" vertical="center" wrapText="1"/>
      <protection locked="0"/>
    </xf>
    <xf numFmtId="0" fontId="19" fillId="8" borderId="1" xfId="0" applyFont="1" applyFill="1" applyBorder="1" applyAlignment="1" applyProtection="1">
      <alignment horizontal="center" vertical="center" wrapText="1"/>
      <protection locked="0"/>
    </xf>
    <xf numFmtId="0" fontId="0" fillId="6" borderId="1" xfId="0" applyFont="1" applyFill="1" applyBorder="1" applyAlignment="1" applyProtection="1">
      <alignment horizontal="center" vertical="center" wrapText="1"/>
      <protection locked="0"/>
    </xf>
    <xf numFmtId="0" fontId="19" fillId="2" borderId="0" xfId="0" applyFont="1" applyFill="1" applyProtection="1">
      <protection locked="0"/>
    </xf>
    <xf numFmtId="1" fontId="20" fillId="2" borderId="1" xfId="0" applyNumberFormat="1" applyFont="1" applyFill="1" applyBorder="1" applyAlignment="1" applyProtection="1">
      <alignment horizontal="center" vertical="center" wrapText="1"/>
      <protection locked="0"/>
    </xf>
    <xf numFmtId="0" fontId="20" fillId="7" borderId="1" xfId="0" applyFont="1" applyFill="1" applyBorder="1" applyAlignment="1" applyProtection="1">
      <alignment horizontal="left" vertical="center" wrapText="1"/>
      <protection locked="0"/>
    </xf>
    <xf numFmtId="3" fontId="20" fillId="2" borderId="0" xfId="0" applyNumberFormat="1" applyFont="1" applyFill="1" applyProtection="1">
      <protection locked="0"/>
    </xf>
    <xf numFmtId="0" fontId="20" fillId="9" borderId="1" xfId="0" applyFont="1" applyFill="1" applyBorder="1" applyAlignment="1" applyProtection="1">
      <alignment horizontal="center" vertical="center" wrapText="1"/>
      <protection locked="0"/>
    </xf>
    <xf numFmtId="4" fontId="20" fillId="2" borderId="1" xfId="0" applyNumberFormat="1" applyFont="1" applyFill="1" applyBorder="1" applyAlignment="1" applyProtection="1">
      <alignment horizontal="center" vertical="center" wrapText="1"/>
      <protection locked="0"/>
    </xf>
    <xf numFmtId="4" fontId="27" fillId="0" borderId="1" xfId="0" applyNumberFormat="1" applyFont="1" applyBorder="1" applyAlignment="1" applyProtection="1">
      <alignment horizontal="center" vertical="center" wrapText="1"/>
      <protection locked="0"/>
    </xf>
    <xf numFmtId="4" fontId="20" fillId="0" borderId="1" xfId="0" applyNumberFormat="1" applyFont="1" applyFill="1" applyBorder="1" applyAlignment="1" applyProtection="1">
      <alignment horizontal="center" vertical="center" wrapText="1"/>
      <protection locked="0"/>
    </xf>
    <xf numFmtId="4" fontId="20" fillId="8" borderId="1" xfId="0" applyNumberFormat="1" applyFont="1" applyFill="1" applyBorder="1" applyAlignment="1" applyProtection="1">
      <alignment horizontal="center" vertical="center" wrapText="1"/>
      <protection locked="0"/>
    </xf>
    <xf numFmtId="4" fontId="20" fillId="2" borderId="1" xfId="0" applyNumberFormat="1" applyFont="1" applyFill="1" applyBorder="1" applyAlignment="1" applyProtection="1">
      <alignment horizontal="left" vertical="center" wrapText="1"/>
      <protection locked="0"/>
    </xf>
    <xf numFmtId="4" fontId="20" fillId="2" borderId="0" xfId="0" applyNumberFormat="1" applyFont="1" applyFill="1" applyProtection="1">
      <protection locked="0"/>
    </xf>
    <xf numFmtId="4" fontId="0" fillId="0" borderId="1" xfId="0" applyNumberFormat="1" applyFont="1" applyFill="1" applyBorder="1" applyAlignment="1" applyProtection="1">
      <alignment horizontal="center" vertical="center" wrapText="1"/>
      <protection locked="0"/>
    </xf>
    <xf numFmtId="49" fontId="26" fillId="3" borderId="1" xfId="0" applyNumberFormat="1" applyFont="1" applyFill="1" applyBorder="1" applyAlignment="1" applyProtection="1">
      <alignment horizontal="center" vertical="center" wrapText="1"/>
    </xf>
    <xf numFmtId="0" fontId="26" fillId="3" borderId="1" xfId="0" applyFont="1" applyFill="1" applyBorder="1" applyAlignment="1" applyProtection="1">
      <alignment vertical="center" wrapText="1"/>
    </xf>
    <xf numFmtId="9" fontId="26" fillId="2" borderId="1" xfId="0" applyNumberFormat="1" applyFont="1" applyFill="1" applyBorder="1" applyAlignment="1" applyProtection="1">
      <alignment horizontal="center" vertical="center" wrapText="1"/>
    </xf>
    <xf numFmtId="9" fontId="26" fillId="8" borderId="1" xfId="0" applyNumberFormat="1" applyFont="1" applyFill="1" applyBorder="1" applyAlignment="1" applyProtection="1">
      <alignment horizontal="center" vertical="center" wrapText="1"/>
    </xf>
    <xf numFmtId="0" fontId="26" fillId="2" borderId="1" xfId="0" applyFont="1" applyFill="1" applyBorder="1" applyAlignment="1" applyProtection="1">
      <alignment horizontal="left" vertical="center" wrapText="1"/>
    </xf>
    <xf numFmtId="0" fontId="26" fillId="2" borderId="0" xfId="0" applyFont="1" applyFill="1" applyProtection="1"/>
    <xf numFmtId="49" fontId="26" fillId="4" borderId="1" xfId="0" applyNumberFormat="1" applyFont="1" applyFill="1" applyBorder="1" applyAlignment="1" applyProtection="1">
      <alignment horizontal="center" vertical="center" wrapText="1"/>
    </xf>
    <xf numFmtId="0" fontId="26" fillId="4" borderId="1" xfId="0" applyFont="1" applyFill="1" applyBorder="1" applyAlignment="1" applyProtection="1">
      <alignment vertical="center" wrapText="1"/>
    </xf>
    <xf numFmtId="9" fontId="26" fillId="7" borderId="1" xfId="0" applyNumberFormat="1" applyFont="1" applyFill="1" applyBorder="1" applyAlignment="1" applyProtection="1">
      <alignment horizontal="center" vertical="center" wrapText="1"/>
    </xf>
    <xf numFmtId="49" fontId="21" fillId="3" borderId="1" xfId="0" applyNumberFormat="1" applyFont="1" applyFill="1" applyBorder="1" applyAlignment="1" applyProtection="1">
      <alignment horizontal="center" vertical="center" wrapText="1"/>
    </xf>
    <xf numFmtId="0" fontId="21" fillId="3" borderId="1" xfId="0" applyFont="1" applyFill="1" applyBorder="1" applyAlignment="1" applyProtection="1">
      <alignment vertical="center" wrapText="1"/>
    </xf>
    <xf numFmtId="9" fontId="21" fillId="2" borderId="1" xfId="0" applyNumberFormat="1" applyFont="1" applyFill="1" applyBorder="1" applyAlignment="1" applyProtection="1">
      <alignment horizontal="center" vertical="center" wrapText="1"/>
    </xf>
    <xf numFmtId="9" fontId="21" fillId="8" borderId="1" xfId="0" applyNumberFormat="1" applyFont="1" applyFill="1" applyBorder="1" applyAlignment="1" applyProtection="1">
      <alignment horizontal="center" vertical="center" wrapText="1"/>
    </xf>
    <xf numFmtId="0" fontId="21" fillId="2" borderId="1" xfId="0" applyFont="1" applyFill="1" applyBorder="1" applyAlignment="1" applyProtection="1">
      <alignment horizontal="left" vertical="center" wrapText="1"/>
    </xf>
    <xf numFmtId="0" fontId="21" fillId="2" borderId="0" xfId="0" applyFont="1" applyFill="1" applyProtection="1"/>
    <xf numFmtId="164" fontId="26" fillId="3" borderId="1" xfId="0" applyNumberFormat="1" applyFont="1" applyFill="1" applyBorder="1" applyAlignment="1" applyProtection="1">
      <alignment horizontal="center" vertical="center" wrapText="1"/>
    </xf>
    <xf numFmtId="164" fontId="26" fillId="3" borderId="1" xfId="0" applyNumberFormat="1" applyFont="1" applyFill="1" applyBorder="1" applyAlignment="1" applyProtection="1">
      <alignment vertical="center" wrapText="1"/>
    </xf>
    <xf numFmtId="164" fontId="26" fillId="2" borderId="1" xfId="0" applyNumberFormat="1" applyFont="1" applyFill="1" applyBorder="1" applyAlignment="1" applyProtection="1">
      <alignment horizontal="center" vertical="center" wrapText="1"/>
    </xf>
    <xf numFmtId="164" fontId="28" fillId="0" borderId="1" xfId="0" applyNumberFormat="1" applyFont="1" applyBorder="1" applyAlignment="1" applyProtection="1">
      <alignment horizontal="center" vertical="center" wrapText="1"/>
    </xf>
    <xf numFmtId="164" fontId="26" fillId="0" borderId="1" xfId="0" applyNumberFormat="1" applyFont="1" applyFill="1" applyBorder="1" applyAlignment="1" applyProtection="1">
      <alignment horizontal="center" vertical="center" wrapText="1"/>
    </xf>
    <xf numFmtId="164" fontId="26" fillId="8" borderId="1" xfId="0" applyNumberFormat="1" applyFont="1" applyFill="1" applyBorder="1" applyAlignment="1" applyProtection="1">
      <alignment horizontal="center" vertical="center" wrapText="1"/>
    </xf>
    <xf numFmtId="164" fontId="26" fillId="2" borderId="1" xfId="0" applyNumberFormat="1" applyFont="1" applyFill="1" applyBorder="1" applyAlignment="1" applyProtection="1">
      <alignment horizontal="left" vertical="center" wrapText="1"/>
    </xf>
    <xf numFmtId="164" fontId="26" fillId="2" borderId="0" xfId="0" applyNumberFormat="1" applyFont="1" applyFill="1" applyProtection="1"/>
    <xf numFmtId="164" fontId="26" fillId="4" borderId="1" xfId="0" applyNumberFormat="1" applyFont="1" applyFill="1" applyBorder="1" applyAlignment="1" applyProtection="1">
      <alignment horizontal="center" vertical="center" wrapText="1"/>
    </xf>
    <xf numFmtId="164" fontId="26" fillId="4" borderId="1" xfId="0" applyNumberFormat="1" applyFont="1" applyFill="1" applyBorder="1" applyAlignment="1" applyProtection="1">
      <alignment vertical="center" wrapText="1"/>
    </xf>
    <xf numFmtId="49" fontId="20" fillId="0" borderId="0" xfId="0" applyNumberFormat="1" applyFont="1" applyProtection="1"/>
    <xf numFmtId="0" fontId="20" fillId="0" borderId="0" xfId="0" applyFont="1" applyProtection="1"/>
    <xf numFmtId="0" fontId="20" fillId="0" borderId="0" xfId="0" applyFont="1" applyAlignment="1" applyProtection="1">
      <alignment horizontal="center"/>
    </xf>
    <xf numFmtId="49" fontId="20" fillId="3" borderId="1" xfId="0" applyNumberFormat="1" applyFont="1" applyFill="1" applyBorder="1" applyAlignment="1" applyProtection="1">
      <alignment horizontal="center" vertical="center" wrapText="1"/>
    </xf>
    <xf numFmtId="0" fontId="20" fillId="3" borderId="1" xfId="0" applyFont="1" applyFill="1" applyBorder="1" applyAlignment="1" applyProtection="1">
      <alignment vertical="center" wrapText="1"/>
    </xf>
    <xf numFmtId="0" fontId="20" fillId="2" borderId="1" xfId="0" applyFont="1" applyFill="1" applyBorder="1" applyAlignment="1" applyProtection="1">
      <alignment horizontal="center" vertical="center" wrapText="1"/>
    </xf>
    <xf numFmtId="0" fontId="23" fillId="3" borderId="1" xfId="0" applyFont="1" applyFill="1" applyBorder="1" applyAlignment="1" applyProtection="1">
      <alignment vertical="center" wrapText="1"/>
    </xf>
    <xf numFmtId="49" fontId="20" fillId="4" borderId="1" xfId="0" applyNumberFormat="1" applyFont="1" applyFill="1" applyBorder="1" applyAlignment="1" applyProtection="1">
      <alignment horizontal="center" vertical="center" wrapText="1"/>
    </xf>
    <xf numFmtId="0" fontId="20" fillId="4" borderId="1" xfId="0" applyFont="1" applyFill="1" applyBorder="1" applyAlignment="1" applyProtection="1">
      <alignment vertical="center" wrapText="1"/>
    </xf>
    <xf numFmtId="0" fontId="23" fillId="4" borderId="1" xfId="0" applyFont="1" applyFill="1" applyBorder="1" applyAlignment="1" applyProtection="1">
      <alignment vertical="center" wrapText="1"/>
    </xf>
    <xf numFmtId="17" fontId="20" fillId="2" borderId="1" xfId="0" quotePrefix="1" applyNumberFormat="1" applyFont="1" applyFill="1" applyBorder="1" applyAlignment="1" applyProtection="1">
      <alignment horizontal="center" vertical="center" wrapText="1"/>
    </xf>
    <xf numFmtId="0" fontId="25" fillId="2" borderId="1" xfId="0" applyFont="1" applyFill="1" applyBorder="1" applyAlignment="1" applyProtection="1">
      <alignment horizontal="left" vertical="top" wrapText="1"/>
    </xf>
    <xf numFmtId="0" fontId="20" fillId="6" borderId="1" xfId="0" applyFont="1" applyFill="1" applyBorder="1" applyAlignment="1" applyProtection="1">
      <alignment horizontal="center" vertical="center" wrapText="1"/>
    </xf>
    <xf numFmtId="0" fontId="25" fillId="2" borderId="1" xfId="0" applyFont="1" applyFill="1" applyBorder="1" applyAlignment="1" applyProtection="1">
      <alignment horizontal="left" vertical="center" wrapText="1"/>
    </xf>
    <xf numFmtId="0" fontId="20" fillId="2" borderId="1" xfId="0" applyFont="1" applyFill="1" applyBorder="1" applyAlignment="1" applyProtection="1">
      <alignment horizontal="left" vertical="center" wrapText="1"/>
    </xf>
    <xf numFmtId="0" fontId="19" fillId="2" borderId="1" xfId="0" applyFont="1" applyFill="1" applyBorder="1" applyAlignment="1" applyProtection="1">
      <alignment horizontal="center" vertical="center" wrapText="1"/>
    </xf>
    <xf numFmtId="0" fontId="20" fillId="2" borderId="1" xfId="0" applyFont="1" applyFill="1" applyBorder="1" applyAlignment="1" applyProtection="1">
      <alignment vertical="center" wrapText="1"/>
    </xf>
    <xf numFmtId="4" fontId="20" fillId="3" borderId="1" xfId="0" applyNumberFormat="1" applyFont="1" applyFill="1" applyBorder="1" applyAlignment="1" applyProtection="1">
      <alignment horizontal="center" vertical="center" wrapText="1"/>
    </xf>
    <xf numFmtId="4" fontId="20" fillId="2" borderId="1" xfId="0" applyNumberFormat="1" applyFont="1" applyFill="1" applyBorder="1" applyAlignment="1" applyProtection="1">
      <alignment horizontal="center" vertical="center" wrapText="1"/>
    </xf>
    <xf numFmtId="4" fontId="20" fillId="4" borderId="1" xfId="0" applyNumberFormat="1" applyFont="1" applyFill="1" applyBorder="1" applyAlignment="1" applyProtection="1">
      <alignment horizontal="center" vertical="center" wrapText="1"/>
    </xf>
    <xf numFmtId="49" fontId="20" fillId="11" borderId="1" xfId="0" applyNumberFormat="1" applyFont="1" applyFill="1" applyBorder="1" applyAlignment="1" applyProtection="1">
      <alignment horizontal="center" vertical="center" wrapText="1"/>
    </xf>
    <xf numFmtId="0" fontId="20" fillId="11" borderId="1" xfId="0" applyFont="1" applyFill="1" applyBorder="1" applyAlignment="1" applyProtection="1">
      <alignment vertical="center" wrapText="1"/>
    </xf>
    <xf numFmtId="49" fontId="26" fillId="11" borderId="1" xfId="0" applyNumberFormat="1" applyFont="1" applyFill="1" applyBorder="1" applyAlignment="1" applyProtection="1">
      <alignment horizontal="center" vertical="center" wrapText="1"/>
    </xf>
    <xf numFmtId="0" fontId="26" fillId="11" borderId="1" xfId="0" applyFont="1" applyFill="1" applyBorder="1" applyAlignment="1" applyProtection="1">
      <alignment vertical="center" wrapText="1"/>
    </xf>
    <xf numFmtId="0" fontId="21" fillId="2" borderId="1"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protection locked="0"/>
    </xf>
    <xf numFmtId="0" fontId="20" fillId="10" borderId="1" xfId="0" applyFont="1" applyFill="1" applyBorder="1" applyAlignment="1" applyProtection="1">
      <alignment horizontal="center" vertical="center" wrapText="1"/>
      <protection locked="0"/>
    </xf>
    <xf numFmtId="0" fontId="20" fillId="10" borderId="1" xfId="0" applyFont="1" applyFill="1" applyBorder="1" applyAlignment="1">
      <alignment vertical="center" wrapText="1"/>
    </xf>
    <xf numFmtId="4" fontId="19" fillId="2" borderId="1" xfId="0" applyNumberFormat="1" applyFont="1" applyFill="1" applyBorder="1" applyAlignment="1" applyProtection="1">
      <alignment horizontal="center" vertical="center" wrapText="1"/>
      <protection locked="0"/>
    </xf>
    <xf numFmtId="0" fontId="21" fillId="2" borderId="1" xfId="0" applyFont="1" applyFill="1" applyBorder="1" applyAlignment="1" applyProtection="1">
      <alignment horizontal="center" vertical="center" wrapText="1"/>
    </xf>
    <xf numFmtId="0" fontId="29" fillId="3" borderId="1" xfId="0" applyFont="1" applyFill="1" applyBorder="1" applyAlignment="1" applyProtection="1">
      <alignment vertical="center" wrapText="1"/>
    </xf>
    <xf numFmtId="0" fontId="29" fillId="4" borderId="1" xfId="0" applyFont="1" applyFill="1" applyBorder="1" applyAlignment="1" applyProtection="1">
      <alignment vertical="center" wrapText="1"/>
    </xf>
    <xf numFmtId="49" fontId="20" fillId="9" borderId="1" xfId="0" applyNumberFormat="1" applyFont="1" applyFill="1" applyBorder="1" applyAlignment="1" applyProtection="1">
      <alignment horizontal="center" vertical="center" wrapText="1"/>
    </xf>
    <xf numFmtId="9" fontId="22" fillId="2" borderId="1" xfId="0" applyNumberFormat="1" applyFont="1" applyFill="1" applyBorder="1" applyAlignment="1" applyProtection="1">
      <alignment horizontal="center" vertical="center" wrapText="1"/>
    </xf>
    <xf numFmtId="0" fontId="19" fillId="2" borderId="1" xfId="0" applyFont="1" applyFill="1" applyBorder="1" applyAlignment="1" applyProtection="1">
      <alignment horizontal="left" vertical="center" wrapText="1"/>
      <protection locked="0"/>
    </xf>
    <xf numFmtId="1" fontId="19" fillId="2" borderId="1" xfId="0" applyNumberFormat="1" applyFont="1" applyFill="1" applyBorder="1" applyAlignment="1" applyProtection="1">
      <alignment horizontal="center" vertical="center" wrapText="1"/>
      <protection locked="0"/>
    </xf>
    <xf numFmtId="164" fontId="22" fillId="2" borderId="1" xfId="0" applyNumberFormat="1" applyFont="1" applyFill="1" applyBorder="1" applyAlignment="1" applyProtection="1">
      <alignment horizontal="center" vertical="center" wrapText="1"/>
    </xf>
    <xf numFmtId="0" fontId="19" fillId="2" borderId="0" xfId="0" applyFont="1" applyFill="1" applyAlignment="1" applyProtection="1">
      <alignment horizontal="center"/>
      <protection locked="0"/>
    </xf>
    <xf numFmtId="0" fontId="19" fillId="4" borderId="1" xfId="0" applyFont="1" applyFill="1" applyBorder="1" applyAlignment="1" applyProtection="1">
      <alignment vertical="center" wrapText="1"/>
    </xf>
    <xf numFmtId="0" fontId="19" fillId="7"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vertical="center" wrapText="1"/>
    </xf>
    <xf numFmtId="0" fontId="19"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center" wrapText="1"/>
      <protection locked="0"/>
    </xf>
    <xf numFmtId="0" fontId="19" fillId="0" borderId="1" xfId="0" applyFont="1" applyFill="1" applyBorder="1" applyAlignment="1" applyProtection="1">
      <alignment horizontal="left" vertical="center" wrapText="1"/>
      <protection locked="0"/>
    </xf>
    <xf numFmtId="49" fontId="20" fillId="3" borderId="1" xfId="0" quotePrefix="1" applyNumberFormat="1" applyFont="1" applyFill="1" applyBorder="1" applyAlignment="1" applyProtection="1">
      <alignment horizontal="center" vertical="center" wrapText="1"/>
    </xf>
    <xf numFmtId="49" fontId="20" fillId="9" borderId="1" xfId="0" applyNumberFormat="1" applyFont="1" applyFill="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20" fillId="2" borderId="0" xfId="0" applyFont="1" applyFill="1" applyAlignment="1" applyProtection="1">
      <alignment horizontal="left"/>
      <protection locked="0"/>
    </xf>
    <xf numFmtId="0" fontId="10" fillId="2" borderId="1" xfId="0" applyFont="1" applyFill="1" applyBorder="1" applyAlignment="1" applyProtection="1">
      <alignment horizontal="left" vertical="center" wrapText="1"/>
    </xf>
    <xf numFmtId="0" fontId="20" fillId="2" borderId="1" xfId="0" applyNumberFormat="1" applyFont="1" applyFill="1" applyBorder="1" applyAlignment="1" applyProtection="1">
      <alignment horizontal="center" vertical="center" wrapText="1"/>
      <protection locked="0"/>
    </xf>
    <xf numFmtId="9" fontId="21" fillId="10" borderId="1" xfId="0" applyNumberFormat="1" applyFont="1" applyFill="1" applyBorder="1" applyAlignment="1" applyProtection="1">
      <alignment horizontal="center" vertical="center" wrapText="1"/>
    </xf>
    <xf numFmtId="0" fontId="19" fillId="10" borderId="1" xfId="0" applyFont="1" applyFill="1" applyBorder="1" applyAlignment="1" applyProtection="1">
      <alignment horizontal="center" vertical="center" wrapText="1"/>
      <protection locked="0"/>
    </xf>
    <xf numFmtId="0" fontId="20" fillId="10" borderId="1" xfId="0" applyFont="1" applyFill="1" applyBorder="1" applyAlignment="1" applyProtection="1">
      <alignment horizontal="left" vertical="center" wrapText="1"/>
      <protection locked="0"/>
    </xf>
    <xf numFmtId="0" fontId="19" fillId="10" borderId="1" xfId="0" applyFont="1" applyFill="1" applyBorder="1" applyAlignment="1" applyProtection="1">
      <alignment horizontal="left" vertical="center" wrapText="1"/>
      <protection locked="0"/>
    </xf>
    <xf numFmtId="164" fontId="21" fillId="2" borderId="1" xfId="0" applyNumberFormat="1" applyFont="1" applyFill="1" applyBorder="1" applyAlignment="1" applyProtection="1">
      <alignment horizontal="center" vertical="center" wrapText="1"/>
    </xf>
    <xf numFmtId="0" fontId="20" fillId="12" borderId="1" xfId="0" applyFont="1" applyFill="1" applyBorder="1" applyAlignment="1" applyProtection="1">
      <alignment horizontal="center" vertical="center" wrapText="1"/>
      <protection locked="0"/>
    </xf>
    <xf numFmtId="0" fontId="20" fillId="12" borderId="1" xfId="0" applyFont="1" applyFill="1" applyBorder="1" applyAlignment="1" applyProtection="1">
      <alignment horizontal="left" vertical="center" wrapText="1"/>
      <protection locked="0"/>
    </xf>
    <xf numFmtId="9" fontId="30" fillId="2" borderId="1" xfId="0" applyNumberFormat="1" applyFont="1" applyFill="1" applyBorder="1" applyAlignment="1" applyProtection="1">
      <alignment horizontal="center" vertical="center" wrapText="1"/>
    </xf>
    <xf numFmtId="0" fontId="31" fillId="2" borderId="1" xfId="0" applyFont="1" applyFill="1" applyBorder="1" applyAlignment="1" applyProtection="1">
      <alignment horizontal="center" vertical="center" wrapText="1"/>
      <protection locked="0"/>
    </xf>
    <xf numFmtId="9" fontId="32" fillId="2" borderId="1" xfId="0" applyNumberFormat="1" applyFont="1" applyFill="1" applyBorder="1" applyAlignment="1" applyProtection="1">
      <alignment horizontal="center" vertical="center" wrapText="1"/>
    </xf>
    <xf numFmtId="0" fontId="33" fillId="2" borderId="1" xfId="0" applyFont="1" applyFill="1" applyBorder="1" applyAlignment="1" applyProtection="1">
      <alignment horizontal="center" vertical="center" wrapText="1"/>
      <protection locked="0"/>
    </xf>
    <xf numFmtId="0" fontId="20" fillId="13" borderId="1" xfId="0" applyFont="1" applyFill="1" applyBorder="1" applyAlignment="1" applyProtection="1">
      <alignment horizontal="center" vertical="center" wrapText="1"/>
      <protection locked="0"/>
    </xf>
    <xf numFmtId="0" fontId="20" fillId="14" borderId="1" xfId="0" applyFont="1" applyFill="1" applyBorder="1" applyAlignment="1" applyProtection="1">
      <alignment horizontal="center" vertical="center" wrapText="1"/>
      <protection locked="0"/>
    </xf>
    <xf numFmtId="0" fontId="20" fillId="14" borderId="1" xfId="0" applyFont="1" applyFill="1" applyBorder="1" applyAlignment="1" applyProtection="1">
      <alignment horizontal="left" vertical="center" wrapText="1"/>
      <protection locked="0"/>
    </xf>
    <xf numFmtId="0" fontId="19" fillId="14" borderId="1" xfId="0" applyFont="1" applyFill="1" applyBorder="1" applyAlignment="1" applyProtection="1">
      <alignment horizontal="center" vertical="center" wrapText="1"/>
      <protection locked="0"/>
    </xf>
    <xf numFmtId="0" fontId="19" fillId="14" borderId="1" xfId="0" applyFont="1" applyFill="1" applyBorder="1" applyAlignment="1" applyProtection="1">
      <alignment horizontal="left" vertical="center" wrapText="1"/>
      <protection locked="0"/>
    </xf>
    <xf numFmtId="0" fontId="20" fillId="2" borderId="0" xfId="0" applyFont="1" applyFill="1" applyAlignment="1" applyProtection="1">
      <alignment horizontal="center"/>
      <protection locked="0"/>
    </xf>
    <xf numFmtId="49" fontId="20" fillId="15" borderId="1" xfId="0" applyNumberFormat="1"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protection locked="0"/>
    </xf>
    <xf numFmtId="0" fontId="21" fillId="2" borderId="1" xfId="0" applyFont="1" applyFill="1" applyBorder="1" applyAlignment="1" applyProtection="1">
      <alignment horizontal="center" vertical="center" wrapText="1"/>
      <protection locked="0"/>
    </xf>
    <xf numFmtId="4" fontId="20" fillId="16" borderId="1" xfId="0" applyNumberFormat="1" applyFont="1" applyFill="1" applyBorder="1" applyAlignment="1" applyProtection="1">
      <alignment horizontal="center" vertical="center" wrapText="1"/>
      <protection locked="0"/>
    </xf>
    <xf numFmtId="4" fontId="20" fillId="17" borderId="1" xfId="0" applyNumberFormat="1" applyFont="1" applyFill="1" applyBorder="1" applyAlignment="1" applyProtection="1">
      <alignment horizontal="center" vertical="center" wrapText="1"/>
      <protection locked="0"/>
    </xf>
    <xf numFmtId="4" fontId="19" fillId="17" borderId="1" xfId="0" applyNumberFormat="1" applyFont="1" applyFill="1" applyBorder="1" applyAlignment="1" applyProtection="1">
      <alignment horizontal="center" vertical="center" wrapText="1"/>
      <protection locked="0"/>
    </xf>
    <xf numFmtId="0" fontId="20" fillId="18" borderId="1" xfId="0" applyFont="1" applyFill="1" applyBorder="1" applyAlignment="1" applyProtection="1">
      <alignment horizontal="left" vertical="center" wrapText="1"/>
      <protection locked="0"/>
    </xf>
    <xf numFmtId="0" fontId="20" fillId="18" borderId="1" xfId="0" applyFont="1" applyFill="1" applyBorder="1" applyAlignment="1" applyProtection="1">
      <alignment horizontal="center" vertical="center" wrapText="1"/>
      <protection locked="0"/>
    </xf>
    <xf numFmtId="9" fontId="21" fillId="18" borderId="1" xfId="0" applyNumberFormat="1"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4" fontId="0" fillId="17" borderId="1" xfId="0" applyNumberFormat="1" applyFont="1" applyFill="1" applyBorder="1" applyAlignment="1" applyProtection="1">
      <alignment horizontal="center" vertical="center" wrapText="1"/>
      <protection locked="0"/>
    </xf>
    <xf numFmtId="0" fontId="0" fillId="4" borderId="1" xfId="0" applyFont="1" applyFill="1" applyBorder="1" applyAlignment="1" applyProtection="1">
      <alignment vertical="center" wrapText="1"/>
    </xf>
    <xf numFmtId="4" fontId="20" fillId="10" borderId="1" xfId="0" applyNumberFormat="1" applyFont="1" applyFill="1" applyBorder="1" applyAlignment="1" applyProtection="1">
      <alignment horizontal="center" vertical="center" wrapText="1"/>
      <protection locked="0"/>
    </xf>
    <xf numFmtId="0" fontId="19" fillId="13" borderId="1" xfId="0" applyFont="1" applyFill="1" applyBorder="1" applyAlignment="1" applyProtection="1">
      <alignment horizontal="center" vertical="center" wrapText="1"/>
      <protection locked="0"/>
    </xf>
    <xf numFmtId="4" fontId="0" fillId="13" borderId="1" xfId="0" applyNumberFormat="1" applyFont="1" applyFill="1" applyBorder="1" applyAlignment="1" applyProtection="1">
      <alignment horizontal="center" vertical="center" wrapText="1"/>
      <protection locked="0"/>
    </xf>
    <xf numFmtId="4" fontId="19" fillId="13" borderId="1" xfId="0" applyNumberFormat="1" applyFont="1" applyFill="1" applyBorder="1" applyAlignment="1" applyProtection="1">
      <alignment horizontal="center" vertical="center" wrapText="1"/>
      <protection locked="0"/>
    </xf>
    <xf numFmtId="4" fontId="20" fillId="14" borderId="1" xfId="0" applyNumberFormat="1" applyFont="1" applyFill="1" applyBorder="1" applyAlignment="1" applyProtection="1">
      <alignment horizontal="center" vertical="center" wrapText="1"/>
      <protection locked="0"/>
    </xf>
    <xf numFmtId="4" fontId="0" fillId="2" borderId="1" xfId="0" applyNumberFormat="1" applyFont="1" applyFill="1" applyBorder="1" applyAlignment="1" applyProtection="1">
      <alignment horizontal="center" vertical="center" wrapText="1"/>
      <protection locked="0"/>
    </xf>
    <xf numFmtId="4" fontId="20" fillId="0" borderId="0" xfId="0" applyNumberFormat="1" applyFont="1" applyAlignment="1" applyProtection="1">
      <alignment horizontal="center"/>
      <protection locked="0"/>
    </xf>
    <xf numFmtId="0" fontId="21" fillId="2" borderId="1" xfId="0" applyFont="1" applyFill="1" applyBorder="1" applyAlignment="1" applyProtection="1">
      <alignment horizontal="center" vertical="center" wrapText="1"/>
      <protection locked="0"/>
    </xf>
    <xf numFmtId="0" fontId="20" fillId="19" borderId="0" xfId="0" applyFont="1" applyFill="1" applyAlignment="1" applyProtection="1">
      <alignment horizontal="center"/>
      <protection locked="0"/>
    </xf>
    <xf numFmtId="0" fontId="21" fillId="19" borderId="1" xfId="0" applyFont="1" applyFill="1" applyBorder="1" applyAlignment="1" applyProtection="1">
      <alignment horizontal="center" vertical="center" wrapText="1"/>
      <protection locked="0"/>
    </xf>
    <xf numFmtId="0" fontId="20" fillId="19" borderId="1" xfId="0" applyFont="1" applyFill="1" applyBorder="1" applyAlignment="1" applyProtection="1">
      <alignment horizontal="center" vertical="center" wrapText="1"/>
      <protection locked="0"/>
    </xf>
    <xf numFmtId="9" fontId="26" fillId="19" borderId="1" xfId="0" applyNumberFormat="1" applyFont="1" applyFill="1" applyBorder="1" applyAlignment="1" applyProtection="1">
      <alignment horizontal="center" vertical="center" wrapText="1"/>
    </xf>
    <xf numFmtId="0" fontId="20" fillId="19" borderId="1" xfId="0" applyFont="1" applyFill="1" applyBorder="1" applyAlignment="1" applyProtection="1">
      <alignment horizontal="left" vertical="top" wrapText="1"/>
      <protection locked="0"/>
    </xf>
    <xf numFmtId="0" fontId="20" fillId="19" borderId="1" xfId="0" applyFont="1" applyFill="1" applyBorder="1" applyAlignment="1" applyProtection="1">
      <alignment horizontal="left" vertical="center" wrapText="1"/>
      <protection locked="0"/>
    </xf>
    <xf numFmtId="0" fontId="19" fillId="19" borderId="1" xfId="0" applyFont="1" applyFill="1" applyBorder="1" applyAlignment="1" applyProtection="1">
      <alignment horizontal="center" vertical="center" wrapText="1"/>
      <protection locked="0"/>
    </xf>
    <xf numFmtId="9" fontId="21" fillId="19" borderId="1" xfId="0" applyNumberFormat="1" applyFont="1" applyFill="1" applyBorder="1" applyAlignment="1" applyProtection="1">
      <alignment horizontal="center" vertical="center" wrapText="1"/>
    </xf>
    <xf numFmtId="4" fontId="20" fillId="19" borderId="1" xfId="0" applyNumberFormat="1" applyFont="1" applyFill="1" applyBorder="1" applyAlignment="1" applyProtection="1">
      <alignment horizontal="center" vertical="center" wrapText="1"/>
      <protection locked="0"/>
    </xf>
    <xf numFmtId="164" fontId="26" fillId="19" borderId="1" xfId="0" applyNumberFormat="1" applyFont="1" applyFill="1" applyBorder="1" applyAlignment="1" applyProtection="1">
      <alignment horizontal="center" vertical="center" wrapText="1"/>
    </xf>
    <xf numFmtId="4" fontId="19" fillId="10"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top" wrapText="1"/>
    </xf>
    <xf numFmtId="0" fontId="35" fillId="2" borderId="1" xfId="0" applyFont="1" applyFill="1" applyBorder="1" applyAlignment="1" applyProtection="1">
      <alignment horizontal="left" vertical="top" wrapText="1"/>
    </xf>
    <xf numFmtId="0" fontId="9" fillId="2" borderId="1" xfId="0" applyFont="1" applyFill="1" applyBorder="1" applyAlignment="1" applyProtection="1">
      <alignment vertical="top" wrapText="1"/>
      <protection locked="0"/>
    </xf>
    <xf numFmtId="0" fontId="10" fillId="2" borderId="1" xfId="0" applyFont="1" applyFill="1" applyBorder="1" applyAlignment="1" applyProtection="1">
      <alignment horizontal="left" vertical="top" wrapText="1"/>
    </xf>
    <xf numFmtId="0" fontId="9" fillId="2" borderId="1" xfId="0" applyFont="1" applyFill="1" applyBorder="1" applyAlignment="1" applyProtection="1">
      <alignment horizontal="left" vertical="top" wrapText="1"/>
    </xf>
    <xf numFmtId="0" fontId="9" fillId="2" borderId="1" xfId="0" applyFont="1" applyFill="1" applyBorder="1" applyAlignment="1" applyProtection="1">
      <alignment vertical="top" wrapText="1"/>
    </xf>
    <xf numFmtId="49" fontId="10" fillId="2" borderId="0" xfId="0" applyNumberFormat="1" applyFont="1" applyFill="1" applyProtection="1"/>
    <xf numFmtId="0" fontId="10" fillId="2" borderId="0" xfId="0" applyFont="1" applyFill="1" applyProtection="1"/>
    <xf numFmtId="0" fontId="10" fillId="2" borderId="0" xfId="0" applyFont="1" applyFill="1" applyAlignment="1" applyProtection="1">
      <alignment horizontal="center"/>
    </xf>
    <xf numFmtId="0" fontId="10" fillId="2" borderId="0" xfId="0" applyFont="1" applyFill="1" applyAlignment="1" applyProtection="1">
      <alignment horizontal="center"/>
      <protection locked="0"/>
    </xf>
    <xf numFmtId="0" fontId="10" fillId="2" borderId="0" xfId="0" applyFont="1" applyFill="1" applyProtection="1">
      <protection locked="0"/>
    </xf>
    <xf numFmtId="0" fontId="26" fillId="2" borderId="1" xfId="0"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protection locked="0"/>
    </xf>
    <xf numFmtId="49" fontId="10" fillId="2" borderId="1" xfId="0" applyNumberFormat="1" applyFont="1" applyFill="1" applyBorder="1" applyAlignment="1" applyProtection="1">
      <alignment horizontal="center" vertical="center" wrapText="1"/>
    </xf>
    <xf numFmtId="0" fontId="10" fillId="2" borderId="1" xfId="0" applyFont="1" applyFill="1" applyBorder="1" applyAlignment="1" applyProtection="1">
      <alignment vertical="center" wrapText="1"/>
    </xf>
    <xf numFmtId="0" fontId="10" fillId="2"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protection locked="0"/>
    </xf>
    <xf numFmtId="0" fontId="26" fillId="2" borderId="1" xfId="0" applyFont="1" applyFill="1" applyBorder="1" applyAlignment="1" applyProtection="1">
      <alignment vertical="center" wrapText="1"/>
    </xf>
    <xf numFmtId="0" fontId="10" fillId="2" borderId="1" xfId="0" applyNumberFormat="1" applyFont="1" applyFill="1" applyBorder="1" applyAlignment="1" applyProtection="1">
      <alignment horizontal="center" vertical="center" wrapText="1"/>
      <protection locked="0"/>
    </xf>
    <xf numFmtId="1" fontId="10" fillId="2" borderId="1" xfId="0" applyNumberFormat="1" applyFont="1" applyFill="1" applyBorder="1" applyAlignment="1" applyProtection="1">
      <alignment horizontal="center" vertical="center" wrapText="1"/>
      <protection locked="0"/>
    </xf>
    <xf numFmtId="3" fontId="10" fillId="2" borderId="0" xfId="0" applyNumberFormat="1" applyFont="1" applyFill="1" applyProtection="1">
      <protection locked="0"/>
    </xf>
    <xf numFmtId="49" fontId="10" fillId="2" borderId="1" xfId="0" quotePrefix="1" applyNumberFormat="1" applyFont="1" applyFill="1" applyBorder="1" applyAlignment="1" applyProtection="1">
      <alignment horizontal="center" vertical="center" wrapText="1"/>
    </xf>
    <xf numFmtId="4" fontId="6" fillId="2" borderId="1" xfId="0" applyNumberFormat="1" applyFont="1" applyFill="1" applyBorder="1" applyAlignment="1" applyProtection="1">
      <alignment horizontal="center" vertical="center" wrapText="1"/>
    </xf>
    <xf numFmtId="4" fontId="6" fillId="2" borderId="1" xfId="0" applyNumberFormat="1" applyFont="1" applyFill="1" applyBorder="1" applyAlignment="1" applyProtection="1">
      <alignment horizontal="center" vertical="center" wrapText="1"/>
      <protection locked="0"/>
    </xf>
    <xf numFmtId="4" fontId="10" fillId="2" borderId="0" xfId="0" applyNumberFormat="1" applyFont="1" applyFill="1" applyProtection="1">
      <protection locked="0"/>
    </xf>
    <xf numFmtId="164" fontId="26" fillId="2" borderId="1" xfId="0" applyNumberFormat="1" applyFont="1" applyFill="1" applyBorder="1" applyAlignment="1" applyProtection="1">
      <alignment vertical="center" wrapText="1"/>
    </xf>
    <xf numFmtId="0" fontId="10" fillId="2" borderId="1" xfId="0" applyFont="1" applyFill="1" applyBorder="1" applyAlignment="1" applyProtection="1">
      <alignment horizontal="left" vertical="center" wrapText="1"/>
      <protection locked="0"/>
    </xf>
    <xf numFmtId="17" fontId="10" fillId="2" borderId="1" xfId="0" quotePrefix="1" applyNumberFormat="1" applyFont="1" applyFill="1" applyBorder="1" applyAlignment="1" applyProtection="1">
      <alignment horizontal="center" vertical="center" wrapText="1"/>
    </xf>
    <xf numFmtId="0" fontId="9" fillId="2" borderId="1" xfId="0" applyFont="1" applyFill="1" applyBorder="1" applyAlignment="1" applyProtection="1">
      <alignment horizontal="left" vertical="top" wrapText="1"/>
      <protection locked="0"/>
    </xf>
    <xf numFmtId="0" fontId="9" fillId="2" borderId="1" xfId="0" applyFont="1" applyFill="1" applyBorder="1" applyAlignment="1" applyProtection="1">
      <alignment vertical="center" wrapText="1"/>
      <protection locked="0"/>
    </xf>
    <xf numFmtId="49" fontId="10" fillId="2" borderId="1" xfId="0" applyNumberFormat="1" applyFont="1" applyFill="1" applyBorder="1" applyAlignment="1" applyProtection="1">
      <alignment horizontal="left" vertical="center" wrapText="1"/>
    </xf>
    <xf numFmtId="0" fontId="10" fillId="2" borderId="1" xfId="0" applyFont="1" applyFill="1" applyBorder="1" applyAlignment="1" applyProtection="1">
      <alignment vertical="center" wrapText="1"/>
      <protection locked="0"/>
    </xf>
    <xf numFmtId="0" fontId="35" fillId="2" borderId="1" xfId="0" applyFont="1" applyFill="1" applyBorder="1" applyAlignment="1" applyProtection="1">
      <alignment vertical="top" wrapText="1"/>
    </xf>
    <xf numFmtId="4" fontId="10" fillId="2" borderId="1" xfId="0" applyNumberFormat="1" applyFont="1" applyFill="1" applyBorder="1" applyAlignment="1" applyProtection="1">
      <alignment horizontal="center" vertical="center" wrapText="1"/>
    </xf>
    <xf numFmtId="4" fontId="10" fillId="2" borderId="1" xfId="0" applyNumberFormat="1" applyFont="1" applyFill="1" applyBorder="1" applyAlignment="1" applyProtection="1">
      <alignment horizontal="center" vertical="center" wrapText="1"/>
      <protection locked="0"/>
    </xf>
    <xf numFmtId="0" fontId="26" fillId="2" borderId="1" xfId="0" applyFont="1" applyFill="1" applyBorder="1" applyAlignment="1" applyProtection="1">
      <alignment vertical="center" wrapText="1"/>
      <protection locked="0"/>
    </xf>
    <xf numFmtId="0" fontId="10" fillId="10" borderId="1" xfId="0" applyFont="1" applyFill="1" applyBorder="1" applyAlignment="1" applyProtection="1">
      <alignment vertical="center" wrapText="1"/>
    </xf>
    <xf numFmtId="49" fontId="10" fillId="2" borderId="1" xfId="0" applyNumberFormat="1"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xf>
    <xf numFmtId="49" fontId="10" fillId="2" borderId="1" xfId="0" applyNumberFormat="1"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protection locked="0"/>
    </xf>
    <xf numFmtId="0" fontId="26" fillId="2" borderId="2" xfId="0" applyFont="1" applyFill="1" applyBorder="1" applyAlignment="1" applyProtection="1">
      <alignment horizontal="center" vertical="center" wrapText="1"/>
      <protection locked="0"/>
    </xf>
    <xf numFmtId="0" fontId="31" fillId="2" borderId="1" xfId="0" applyFont="1" applyFill="1" applyBorder="1" applyAlignment="1" applyProtection="1">
      <alignment horizontal="center" vertical="center" wrapText="1"/>
    </xf>
    <xf numFmtId="0" fontId="10" fillId="10" borderId="1" xfId="0" applyFont="1" applyFill="1" applyBorder="1" applyAlignment="1" applyProtection="1">
      <alignment horizontal="center" vertical="center" wrapText="1"/>
    </xf>
    <xf numFmtId="17" fontId="37" fillId="2" borderId="1" xfId="0" quotePrefix="1" applyNumberFormat="1" applyFont="1" applyFill="1" applyBorder="1" applyAlignment="1" applyProtection="1">
      <alignment horizontal="center" vertical="center" wrapText="1"/>
    </xf>
    <xf numFmtId="0" fontId="38" fillId="2" borderId="1" xfId="0" applyFont="1" applyFill="1" applyBorder="1" applyAlignment="1" applyProtection="1">
      <alignment horizontal="left" vertical="top" wrapText="1"/>
    </xf>
    <xf numFmtId="0" fontId="37" fillId="2" borderId="1" xfId="0" applyFont="1" applyFill="1" applyBorder="1" applyAlignment="1" applyProtection="1">
      <alignment horizontal="center" vertical="center" wrapText="1"/>
    </xf>
    <xf numFmtId="0" fontId="39" fillId="2" borderId="1" xfId="0" applyFont="1" applyFill="1" applyBorder="1" applyAlignment="1" applyProtection="1">
      <alignment horizontal="left" vertical="top" wrapText="1"/>
    </xf>
    <xf numFmtId="0" fontId="37" fillId="2" borderId="1" xfId="0" applyFont="1" applyFill="1" applyBorder="1" applyAlignment="1" applyProtection="1">
      <alignment horizontal="left" vertical="top" wrapText="1"/>
    </xf>
    <xf numFmtId="0" fontId="38" fillId="2" borderId="1" xfId="0" applyFont="1" applyFill="1" applyBorder="1" applyAlignment="1" applyProtection="1">
      <alignment vertical="top" wrapText="1"/>
    </xf>
    <xf numFmtId="0" fontId="30" fillId="2" borderId="1" xfId="0" applyFont="1" applyFill="1" applyBorder="1" applyAlignment="1" applyProtection="1">
      <alignment horizontal="center" vertical="center" wrapText="1"/>
      <protection locked="0"/>
    </xf>
    <xf numFmtId="9" fontId="26" fillId="2" borderId="1" xfId="0" applyNumberFormat="1" applyFont="1" applyFill="1" applyBorder="1" applyAlignment="1" applyProtection="1">
      <alignment horizontal="center" vertical="center" wrapText="1"/>
      <protection locked="0"/>
    </xf>
    <xf numFmtId="9" fontId="30" fillId="2" borderId="1" xfId="0" applyNumberFormat="1" applyFont="1" applyFill="1" applyBorder="1" applyAlignment="1" applyProtection="1">
      <alignment horizontal="center" vertical="center" wrapText="1"/>
      <protection locked="0"/>
    </xf>
    <xf numFmtId="164" fontId="26" fillId="2" borderId="1" xfId="0" applyNumberFormat="1" applyFont="1" applyFill="1" applyBorder="1" applyAlignment="1" applyProtection="1">
      <alignment horizontal="center" vertical="center" wrapText="1"/>
      <protection locked="0"/>
    </xf>
    <xf numFmtId="0" fontId="10" fillId="2" borderId="0" xfId="0" applyFont="1" applyFill="1" applyAlignment="1" applyProtection="1">
      <alignment horizontal="left"/>
    </xf>
    <xf numFmtId="0" fontId="3" fillId="2" borderId="1"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8" borderId="1" xfId="0" applyFont="1" applyFill="1" applyBorder="1" applyAlignment="1" applyProtection="1">
      <alignment horizontal="center" vertical="center" wrapText="1"/>
    </xf>
    <xf numFmtId="0" fontId="10" fillId="2" borderId="1" xfId="0" applyNumberFormat="1" applyFont="1" applyFill="1" applyBorder="1" applyAlignment="1" applyProtection="1">
      <alignment horizontal="center" vertical="center" wrapText="1"/>
    </xf>
    <xf numFmtId="0" fontId="27" fillId="2" borderId="1" xfId="0" applyFont="1" applyFill="1" applyBorder="1" applyAlignment="1" applyProtection="1">
      <alignment horizontal="center" vertical="center" wrapText="1"/>
    </xf>
    <xf numFmtId="0" fontId="10" fillId="9" borderId="1" xfId="0" applyFont="1" applyFill="1" applyBorder="1" applyAlignment="1" applyProtection="1">
      <alignment horizontal="center" vertical="center" wrapText="1"/>
    </xf>
    <xf numFmtId="0" fontId="9" fillId="2" borderId="0" xfId="0" applyFont="1" applyFill="1" applyAlignment="1" applyProtection="1">
      <alignment horizontal="left" vertical="top" wrapText="1"/>
    </xf>
    <xf numFmtId="0" fontId="9" fillId="2" borderId="0" xfId="0" applyFont="1" applyFill="1" applyAlignment="1" applyProtection="1">
      <alignment horizontal="left" vertical="top"/>
    </xf>
    <xf numFmtId="0" fontId="9" fillId="2" borderId="0" xfId="0" applyFont="1" applyFill="1" applyAlignment="1" applyProtection="1">
      <alignment vertical="top"/>
    </xf>
    <xf numFmtId="0" fontId="6" fillId="2" borderId="1" xfId="0" applyFont="1" applyFill="1" applyBorder="1" applyAlignment="1" applyProtection="1">
      <alignment vertical="top" wrapText="1"/>
    </xf>
    <xf numFmtId="0" fontId="9" fillId="2" borderId="1" xfId="0" applyFont="1" applyFill="1" applyBorder="1" applyAlignment="1" applyProtection="1">
      <alignment vertical="center" wrapText="1"/>
    </xf>
    <xf numFmtId="0" fontId="9" fillId="2" borderId="1" xfId="0" applyFont="1" applyFill="1" applyBorder="1" applyAlignment="1" applyProtection="1">
      <alignment horizontal="left" vertical="center" wrapText="1"/>
    </xf>
    <xf numFmtId="0" fontId="9" fillId="2" borderId="0" xfId="0" applyFont="1" applyFill="1" applyAlignment="1" applyProtection="1">
      <alignment vertical="center"/>
    </xf>
    <xf numFmtId="1" fontId="10" fillId="2" borderId="1" xfId="0" applyNumberFormat="1" applyFont="1" applyFill="1" applyBorder="1" applyAlignment="1" applyProtection="1">
      <alignment horizontal="center" vertical="center" wrapText="1"/>
    </xf>
    <xf numFmtId="1" fontId="10" fillId="10" borderId="1" xfId="0" applyNumberFormat="1" applyFont="1" applyFill="1" applyBorder="1" applyAlignment="1" applyProtection="1">
      <alignment horizontal="center" vertical="center" wrapText="1"/>
    </xf>
    <xf numFmtId="3" fontId="10" fillId="2" borderId="0" xfId="0" applyNumberFormat="1" applyFont="1" applyFill="1" applyProtection="1"/>
    <xf numFmtId="4" fontId="10" fillId="2" borderId="1" xfId="0" applyNumberFormat="1" applyFont="1" applyFill="1" applyBorder="1" applyAlignment="1" applyProtection="1">
      <alignment horizontal="left" vertical="center" wrapText="1"/>
    </xf>
    <xf numFmtId="4" fontId="10" fillId="2" borderId="0" xfId="0" applyNumberFormat="1" applyFont="1" applyFill="1" applyProtection="1"/>
    <xf numFmtId="0" fontId="3" fillId="2" borderId="1" xfId="0" applyFont="1" applyFill="1" applyBorder="1" applyAlignment="1" applyProtection="1">
      <alignment horizontal="left" vertical="center" wrapText="1"/>
    </xf>
    <xf numFmtId="0" fontId="26" fillId="2" borderId="1" xfId="0" applyFont="1" applyFill="1" applyBorder="1" applyAlignment="1" applyProtection="1">
      <alignment horizontal="center" vertical="center" wrapText="1"/>
      <protection locked="0"/>
    </xf>
    <xf numFmtId="0" fontId="26" fillId="2" borderId="1" xfId="0" applyFont="1" applyFill="1" applyBorder="1" applyAlignment="1" applyProtection="1">
      <alignment horizontal="left" vertical="center" wrapText="1"/>
      <protection locked="0"/>
    </xf>
    <xf numFmtId="49" fontId="26" fillId="2" borderId="1" xfId="0" applyNumberFormat="1" applyFont="1" applyFill="1" applyBorder="1" applyAlignment="1" applyProtection="1">
      <alignment horizontal="center" vertical="center" wrapText="1"/>
    </xf>
    <xf numFmtId="0" fontId="26" fillId="2" borderId="0" xfId="0" applyFont="1" applyFill="1" applyProtection="1">
      <protection locked="0"/>
    </xf>
    <xf numFmtId="0" fontId="10" fillId="20" borderId="1" xfId="0" applyFont="1" applyFill="1" applyBorder="1" applyAlignment="1" applyProtection="1">
      <alignment vertical="center" wrapText="1"/>
    </xf>
    <xf numFmtId="3" fontId="26" fillId="0" borderId="1" xfId="0" applyNumberFormat="1" applyFont="1" applyFill="1" applyBorder="1" applyAlignment="1" applyProtection="1">
      <alignment horizontal="center" vertical="center" wrapText="1"/>
      <protection locked="0"/>
    </xf>
    <xf numFmtId="3" fontId="10" fillId="2" borderId="1" xfId="0" applyNumberFormat="1" applyFont="1" applyFill="1" applyBorder="1" applyAlignment="1" applyProtection="1">
      <alignment horizontal="center" vertical="center" wrapText="1"/>
    </xf>
    <xf numFmtId="3" fontId="10" fillId="2" borderId="1" xfId="0"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pplyProtection="1">
      <alignment horizontal="center" vertical="center" wrapText="1"/>
    </xf>
    <xf numFmtId="3" fontId="10" fillId="0" borderId="1" xfId="0" applyNumberFormat="1" applyFont="1" applyFill="1" applyBorder="1" applyAlignment="1" applyProtection="1">
      <alignment horizontal="center" vertical="center" wrapText="1"/>
      <protection locked="0"/>
    </xf>
    <xf numFmtId="0" fontId="10" fillId="0" borderId="0" xfId="0" applyFont="1" applyFill="1" applyProtection="1">
      <protection locked="0"/>
    </xf>
    <xf numFmtId="164" fontId="26" fillId="0" borderId="1" xfId="0" applyNumberFormat="1" applyFont="1" applyFill="1" applyBorder="1" applyAlignment="1" applyProtection="1">
      <alignment horizontal="center" vertical="center" wrapText="1"/>
      <protection locked="0"/>
    </xf>
    <xf numFmtId="0" fontId="10" fillId="7" borderId="1" xfId="0" applyFont="1" applyFill="1" applyBorder="1" applyAlignment="1" applyProtection="1">
      <alignment vertical="center" wrapText="1"/>
    </xf>
    <xf numFmtId="3" fontId="26" fillId="2" borderId="1" xfId="1" applyNumberFormat="1" applyFont="1" applyFill="1" applyBorder="1" applyAlignment="1" applyProtection="1">
      <alignment horizontal="center" vertical="center" wrapText="1"/>
    </xf>
    <xf numFmtId="3" fontId="10" fillId="2" borderId="1" xfId="1" applyNumberFormat="1" applyFont="1" applyFill="1" applyBorder="1" applyAlignment="1" applyProtection="1">
      <alignment horizontal="center" vertical="center" wrapText="1"/>
    </xf>
    <xf numFmtId="3" fontId="26" fillId="0" borderId="1" xfId="1" applyNumberFormat="1" applyFont="1" applyFill="1" applyBorder="1" applyAlignment="1" applyProtection="1">
      <alignment horizontal="center" vertical="center" wrapText="1"/>
      <protection locked="0"/>
    </xf>
    <xf numFmtId="3" fontId="10" fillId="0" borderId="1" xfId="1" applyNumberFormat="1" applyFont="1" applyFill="1" applyBorder="1" applyAlignment="1" applyProtection="1">
      <alignment horizontal="center" vertical="center" wrapText="1"/>
      <protection locked="0"/>
    </xf>
    <xf numFmtId="3" fontId="26" fillId="0" borderId="1" xfId="1" applyNumberFormat="1" applyFont="1" applyFill="1" applyBorder="1" applyAlignment="1" applyProtection="1">
      <alignment horizontal="center" vertical="center" wrapText="1"/>
    </xf>
    <xf numFmtId="3" fontId="10" fillId="0" borderId="1" xfId="1" applyNumberFormat="1" applyFont="1" applyFill="1" applyBorder="1" applyAlignment="1" applyProtection="1">
      <alignment horizontal="center" vertical="center" wrapText="1"/>
    </xf>
    <xf numFmtId="3" fontId="10" fillId="0" borderId="1" xfId="0" applyNumberFormat="1" applyFont="1" applyFill="1" applyBorder="1" applyAlignment="1" applyProtection="1">
      <alignment horizontal="center" vertical="center" wrapText="1"/>
    </xf>
    <xf numFmtId="0" fontId="10" fillId="0" borderId="0" xfId="0" applyFont="1" applyFill="1" applyProtection="1"/>
    <xf numFmtId="0" fontId="10" fillId="0" borderId="1" xfId="0" applyFont="1" applyFill="1" applyBorder="1" applyAlignment="1" applyProtection="1">
      <alignment vertical="center" wrapText="1"/>
    </xf>
    <xf numFmtId="49" fontId="10" fillId="0" borderId="1" xfId="0" applyNumberFormat="1" applyFont="1" applyFill="1" applyBorder="1" applyAlignment="1" applyProtection="1">
      <alignment horizontal="center" vertical="center" wrapText="1"/>
      <protection locked="0"/>
    </xf>
    <xf numFmtId="49" fontId="10" fillId="2" borderId="1" xfId="0" applyNumberFormat="1"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left" vertical="top" wrapText="1"/>
      <protection locked="0"/>
    </xf>
    <xf numFmtId="9" fontId="26" fillId="9" borderId="1" xfId="0" applyNumberFormat="1" applyFont="1" applyFill="1" applyBorder="1" applyAlignment="1" applyProtection="1">
      <alignment horizontal="center" vertical="center" wrapText="1"/>
      <protection locked="0"/>
    </xf>
    <xf numFmtId="4" fontId="10" fillId="0" borderId="1" xfId="0" applyNumberFormat="1" applyFont="1" applyFill="1" applyBorder="1" applyAlignment="1" applyProtection="1">
      <alignment horizontal="center" vertical="center" wrapText="1"/>
      <protection locked="0"/>
    </xf>
    <xf numFmtId="49" fontId="10" fillId="2" borderId="1" xfId="0" applyNumberFormat="1" applyFont="1" applyFill="1" applyBorder="1" applyAlignment="1" applyProtection="1">
      <alignment horizontal="center" vertical="center" wrapText="1"/>
      <protection locked="0"/>
    </xf>
    <xf numFmtId="0" fontId="26" fillId="2" borderId="1" xfId="0" applyFont="1" applyFill="1" applyBorder="1" applyAlignment="1" applyProtection="1">
      <alignment vertical="top" wrapText="1"/>
      <protection locked="0"/>
    </xf>
    <xf numFmtId="0" fontId="10" fillId="18" borderId="1" xfId="0" applyFont="1" applyFill="1" applyBorder="1" applyAlignment="1" applyProtection="1">
      <alignment horizontal="center" vertical="center" wrapText="1"/>
      <protection locked="0"/>
    </xf>
    <xf numFmtId="9" fontId="26" fillId="18" borderId="1" xfId="0" applyNumberFormat="1" applyFont="1" applyFill="1" applyBorder="1" applyAlignment="1" applyProtection="1">
      <alignment horizontal="center" vertical="center" wrapText="1"/>
      <protection locked="0"/>
    </xf>
    <xf numFmtId="9" fontId="30" fillId="18" borderId="1" xfId="0" applyNumberFormat="1" applyFont="1" applyFill="1" applyBorder="1" applyAlignment="1" applyProtection="1">
      <alignment horizontal="center" vertical="center" wrapText="1"/>
      <protection locked="0"/>
    </xf>
    <xf numFmtId="0" fontId="9" fillId="18" borderId="1" xfId="0" applyFont="1" applyFill="1" applyBorder="1" applyAlignment="1" applyProtection="1">
      <alignment horizontal="left" vertical="top" wrapText="1"/>
      <protection locked="0"/>
    </xf>
    <xf numFmtId="0" fontId="9" fillId="18" borderId="1" xfId="0" applyFont="1" applyFill="1" applyBorder="1" applyAlignment="1" applyProtection="1">
      <alignment horizontal="left" vertical="center" wrapText="1"/>
      <protection locked="0"/>
    </xf>
    <xf numFmtId="0" fontId="10" fillId="18" borderId="1" xfId="0" applyFont="1" applyFill="1" applyBorder="1" applyAlignment="1" applyProtection="1">
      <alignment horizontal="left" vertical="center" wrapText="1"/>
      <protection locked="0"/>
    </xf>
    <xf numFmtId="0" fontId="26" fillId="18" borderId="1" xfId="0" applyFont="1" applyFill="1" applyBorder="1" applyAlignment="1" applyProtection="1">
      <alignment horizontal="center" vertical="center" wrapText="1"/>
      <protection locked="0"/>
    </xf>
    <xf numFmtId="0" fontId="26" fillId="18" borderId="1" xfId="0" applyFont="1" applyFill="1" applyBorder="1" applyAlignment="1" applyProtection="1">
      <alignment vertical="center" wrapText="1"/>
      <protection locked="0"/>
    </xf>
    <xf numFmtId="4" fontId="10" fillId="18" borderId="1" xfId="0" applyNumberFormat="1" applyFont="1" applyFill="1" applyBorder="1" applyAlignment="1" applyProtection="1">
      <alignment horizontal="center" vertical="center" wrapText="1"/>
      <protection locked="0"/>
    </xf>
    <xf numFmtId="164" fontId="26" fillId="18" borderId="1" xfId="0" applyNumberFormat="1" applyFont="1" applyFill="1" applyBorder="1" applyAlignment="1" applyProtection="1">
      <alignment horizontal="center" vertical="center" wrapText="1"/>
      <protection locked="0"/>
    </xf>
    <xf numFmtId="0" fontId="10" fillId="18" borderId="1" xfId="0" applyFont="1" applyFill="1" applyBorder="1" applyAlignment="1" applyProtection="1">
      <alignment vertical="center" wrapText="1"/>
      <protection locked="0"/>
    </xf>
    <xf numFmtId="0" fontId="10" fillId="10" borderId="1" xfId="0" applyFont="1" applyFill="1" applyBorder="1" applyAlignment="1" applyProtection="1">
      <alignment horizontal="center" vertical="center" wrapText="1"/>
      <protection locked="0"/>
    </xf>
    <xf numFmtId="0" fontId="10" fillId="20" borderId="1" xfId="0" applyFont="1" applyFill="1" applyBorder="1" applyAlignment="1" applyProtection="1">
      <alignment horizontal="center" vertical="center" wrapText="1"/>
      <protection locked="0"/>
    </xf>
    <xf numFmtId="9" fontId="26" fillId="0" borderId="1" xfId="0" applyNumberFormat="1" applyFont="1" applyFill="1" applyBorder="1" applyAlignment="1" applyProtection="1">
      <alignment horizontal="center" vertical="center" wrapText="1"/>
      <protection locked="0"/>
    </xf>
    <xf numFmtId="0" fontId="9" fillId="10" borderId="1" xfId="0" applyFont="1" applyFill="1" applyBorder="1" applyAlignment="1" applyProtection="1">
      <alignment horizontal="left" vertical="top" wrapText="1"/>
      <protection locked="0"/>
    </xf>
    <xf numFmtId="0" fontId="26" fillId="10" borderId="1" xfId="0" applyFont="1" applyFill="1" applyBorder="1" applyAlignment="1" applyProtection="1">
      <alignment vertical="center" wrapText="1"/>
      <protection locked="0"/>
    </xf>
    <xf numFmtId="164" fontId="26" fillId="10" borderId="1" xfId="0" applyNumberFormat="1" applyFont="1" applyFill="1" applyBorder="1" applyAlignment="1" applyProtection="1">
      <alignment horizontal="center" vertical="center" wrapText="1"/>
      <protection locked="0"/>
    </xf>
    <xf numFmtId="3" fontId="10" fillId="2" borderId="1" xfId="0" applyNumberFormat="1" applyFont="1" applyFill="1" applyBorder="1" applyAlignment="1" applyProtection="1">
      <alignment vertical="center" wrapText="1"/>
    </xf>
    <xf numFmtId="3" fontId="10" fillId="18" borderId="1" xfId="0" applyNumberFormat="1" applyFont="1" applyFill="1" applyBorder="1" applyAlignment="1" applyProtection="1">
      <alignment horizontal="center" vertical="center" wrapText="1"/>
      <protection locked="0"/>
    </xf>
    <xf numFmtId="3" fontId="10" fillId="2" borderId="1" xfId="0" applyNumberFormat="1" applyFont="1" applyFill="1" applyBorder="1" applyAlignment="1" applyProtection="1">
      <alignment horizontal="left" vertical="center" wrapText="1"/>
    </xf>
    <xf numFmtId="0" fontId="10" fillId="9" borderId="1" xfId="0" applyFont="1" applyFill="1" applyBorder="1" applyAlignment="1" applyProtection="1">
      <alignment horizontal="center" vertical="center" wrapText="1"/>
      <protection locked="0"/>
    </xf>
    <xf numFmtId="0" fontId="10" fillId="9" borderId="1" xfId="0" applyFont="1" applyFill="1" applyBorder="1" applyAlignment="1" applyProtection="1">
      <alignment horizontal="left" vertical="center" wrapText="1"/>
      <protection locked="0"/>
    </xf>
    <xf numFmtId="0" fontId="26" fillId="2" borderId="1"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protection locked="0"/>
    </xf>
    <xf numFmtId="0" fontId="0" fillId="2" borderId="0" xfId="0" applyFill="1"/>
    <xf numFmtId="0" fontId="26" fillId="2" borderId="2" xfId="0" applyFont="1" applyFill="1" applyBorder="1" applyAlignment="1" applyProtection="1">
      <alignment vertical="center" wrapText="1"/>
    </xf>
    <xf numFmtId="0" fontId="0" fillId="2" borderId="0" xfId="0" applyFill="1" applyAlignment="1">
      <alignment horizontal="center"/>
    </xf>
    <xf numFmtId="49" fontId="10" fillId="2" borderId="1" xfId="0" applyNumberFormat="1" applyFont="1" applyFill="1" applyBorder="1" applyAlignment="1" applyProtection="1">
      <alignment horizontal="center" vertical="center" wrapText="1"/>
    </xf>
    <xf numFmtId="0" fontId="9" fillId="10" borderId="1" xfId="0" applyFont="1" applyFill="1" applyBorder="1" applyAlignment="1" applyProtection="1">
      <alignment horizontal="left" vertical="top" wrapText="1"/>
    </xf>
    <xf numFmtId="3" fontId="10" fillId="10" borderId="1" xfId="0" applyNumberFormat="1" applyFont="1" applyFill="1" applyBorder="1" applyAlignment="1" applyProtection="1">
      <alignment horizontal="center" vertical="center" wrapText="1"/>
    </xf>
    <xf numFmtId="0" fontId="9" fillId="10" borderId="1" xfId="0" applyFont="1" applyFill="1" applyBorder="1" applyAlignment="1" applyProtection="1">
      <alignment vertical="top" wrapText="1"/>
    </xf>
    <xf numFmtId="0" fontId="9" fillId="10" borderId="1" xfId="0" applyFont="1" applyFill="1" applyBorder="1" applyAlignment="1" applyProtection="1">
      <alignment vertical="center" wrapText="1"/>
    </xf>
    <xf numFmtId="0" fontId="10" fillId="10" borderId="1" xfId="0" applyFont="1" applyFill="1" applyBorder="1" applyAlignment="1" applyProtection="1">
      <alignment horizontal="left" vertical="center" wrapText="1"/>
    </xf>
    <xf numFmtId="4" fontId="10" fillId="10" borderId="1" xfId="0" applyNumberFormat="1" applyFont="1" applyFill="1" applyBorder="1" applyAlignment="1" applyProtection="1">
      <alignment horizontal="center" vertical="center" wrapText="1"/>
    </xf>
    <xf numFmtId="0" fontId="10" fillId="10" borderId="1" xfId="0" applyNumberFormat="1"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xf>
    <xf numFmtId="49" fontId="10" fillId="2" borderId="1" xfId="0" applyNumberFormat="1"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wrapText="1"/>
      <protection locked="0"/>
    </xf>
    <xf numFmtId="0" fontId="26" fillId="2" borderId="1" xfId="0" applyFont="1" applyFill="1" applyBorder="1" applyAlignment="1" applyProtection="1">
      <alignment horizontal="center" vertical="center" wrapText="1"/>
      <protection locked="0"/>
    </xf>
    <xf numFmtId="0" fontId="31" fillId="10" borderId="1" xfId="0"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xf>
    <xf numFmtId="0" fontId="26" fillId="4" borderId="1" xfId="0" applyFont="1" applyFill="1" applyBorder="1" applyAlignment="1" applyProtection="1">
      <alignment horizontal="center" vertical="center" wrapText="1"/>
    </xf>
    <xf numFmtId="0" fontId="26" fillId="4" borderId="1" xfId="0" applyFont="1" applyFill="1" applyBorder="1" applyAlignment="1" applyProtection="1">
      <alignment horizontal="center" vertical="center" wrapText="1"/>
      <protection locked="0"/>
    </xf>
    <xf numFmtId="0" fontId="30" fillId="4" borderId="1" xfId="0" applyFont="1" applyFill="1" applyBorder="1" applyAlignment="1" applyProtection="1">
      <alignment horizontal="center" vertical="center" wrapText="1"/>
      <protection locked="0"/>
    </xf>
    <xf numFmtId="4" fontId="10" fillId="9" borderId="1" xfId="0" applyNumberFormat="1" applyFont="1" applyFill="1" applyBorder="1" applyAlignment="1" applyProtection="1">
      <alignment horizontal="center" vertical="center" wrapText="1"/>
    </xf>
    <xf numFmtId="0" fontId="9" fillId="9" borderId="1" xfId="0" applyFont="1" applyFill="1" applyBorder="1" applyAlignment="1" applyProtection="1">
      <alignment vertical="top" wrapText="1"/>
    </xf>
    <xf numFmtId="0" fontId="26" fillId="4" borderId="1" xfId="0" applyFont="1" applyFill="1" applyBorder="1" applyAlignment="1" applyProtection="1">
      <alignment horizontal="center" vertical="center" wrapText="1"/>
    </xf>
    <xf numFmtId="49" fontId="10" fillId="2" borderId="1" xfId="0" applyNumberFormat="1"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protection locked="0"/>
    </xf>
    <xf numFmtId="0" fontId="21" fillId="2" borderId="2" xfId="0" applyFont="1" applyFill="1" applyBorder="1" applyAlignment="1" applyProtection="1">
      <alignment horizontal="center" vertical="center" wrapText="1"/>
      <protection locked="0"/>
    </xf>
    <xf numFmtId="0" fontId="21" fillId="2" borderId="3" xfId="0" applyFont="1" applyFill="1" applyBorder="1" applyAlignment="1" applyProtection="1">
      <alignment horizontal="center" vertical="center" wrapText="1"/>
      <protection locked="0"/>
    </xf>
    <xf numFmtId="0" fontId="21" fillId="2" borderId="4" xfId="0" applyFont="1" applyFill="1" applyBorder="1" applyAlignment="1" applyProtection="1">
      <alignment horizontal="center" vertical="center" wrapText="1"/>
      <protection locked="0"/>
    </xf>
    <xf numFmtId="0" fontId="21" fillId="2" borderId="5" xfId="0" applyFont="1" applyFill="1" applyBorder="1" applyAlignment="1" applyProtection="1">
      <alignment horizontal="center" vertical="center" wrapText="1"/>
      <protection locked="0"/>
    </xf>
    <xf numFmtId="0" fontId="21" fillId="2" borderId="6" xfId="0" applyFont="1" applyFill="1" applyBorder="1" applyAlignment="1" applyProtection="1">
      <alignment horizontal="center" vertical="center" wrapText="1"/>
      <protection locked="0"/>
    </xf>
    <xf numFmtId="49" fontId="21" fillId="2" borderId="1" xfId="0" applyNumberFormat="1"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21" fillId="2" borderId="2" xfId="0" applyFont="1" applyFill="1" applyBorder="1" applyAlignment="1" applyProtection="1">
      <alignment horizontal="center" vertical="center" wrapText="1"/>
    </xf>
    <xf numFmtId="0" fontId="21" fillId="2" borderId="3" xfId="0" applyFont="1" applyFill="1" applyBorder="1" applyAlignment="1" applyProtection="1">
      <alignment horizontal="center" vertical="center" wrapText="1"/>
    </xf>
    <xf numFmtId="0" fontId="21" fillId="2" borderId="4"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protection locked="0"/>
    </xf>
    <xf numFmtId="0" fontId="21" fillId="10" borderId="2" xfId="0" applyFont="1" applyFill="1" applyBorder="1" applyAlignment="1" applyProtection="1">
      <alignment horizontal="center" vertical="center" wrapText="1"/>
      <protection locked="0"/>
    </xf>
    <xf numFmtId="0" fontId="21" fillId="10" borderId="3" xfId="0" applyFont="1" applyFill="1" applyBorder="1" applyAlignment="1" applyProtection="1">
      <alignment horizontal="center" vertical="center" wrapText="1"/>
      <protection locked="0"/>
    </xf>
    <xf numFmtId="0" fontId="21" fillId="10" borderId="4" xfId="0" applyFont="1" applyFill="1" applyBorder="1" applyAlignment="1" applyProtection="1">
      <alignment horizontal="center" vertical="center" wrapText="1"/>
      <protection locked="0"/>
    </xf>
    <xf numFmtId="0" fontId="21" fillId="10" borderId="1" xfId="0" applyFont="1" applyFill="1" applyBorder="1" applyAlignment="1" applyProtection="1">
      <alignment horizontal="center" vertical="center" wrapText="1"/>
      <protection locked="0"/>
    </xf>
    <xf numFmtId="0" fontId="21" fillId="19" borderId="2" xfId="0" applyFont="1" applyFill="1" applyBorder="1" applyAlignment="1" applyProtection="1">
      <alignment horizontal="center" vertical="center" wrapText="1"/>
      <protection locked="0"/>
    </xf>
    <xf numFmtId="0" fontId="21" fillId="19" borderId="3" xfId="0" applyFont="1" applyFill="1" applyBorder="1" applyAlignment="1" applyProtection="1">
      <alignment horizontal="center" vertical="center" wrapText="1"/>
      <protection locked="0"/>
    </xf>
    <xf numFmtId="0" fontId="21" fillId="19" borderId="4" xfId="0" applyFont="1" applyFill="1" applyBorder="1" applyAlignment="1" applyProtection="1">
      <alignment horizontal="center" vertical="center" wrapText="1"/>
      <protection locked="0"/>
    </xf>
    <xf numFmtId="0" fontId="26" fillId="4" borderId="2" xfId="0" applyFont="1" applyFill="1" applyBorder="1" applyAlignment="1" applyProtection="1">
      <alignment horizontal="center" vertical="center" wrapText="1"/>
    </xf>
    <xf numFmtId="0" fontId="26" fillId="4" borderId="3" xfId="0" applyFont="1" applyFill="1" applyBorder="1" applyAlignment="1" applyProtection="1">
      <alignment horizontal="center" vertical="center" wrapText="1"/>
    </xf>
    <xf numFmtId="0" fontId="26" fillId="4" borderId="4" xfId="0" applyFont="1" applyFill="1" applyBorder="1" applyAlignment="1" applyProtection="1">
      <alignment horizontal="center" vertical="center" wrapText="1"/>
    </xf>
    <xf numFmtId="49" fontId="10" fillId="2" borderId="1" xfId="0" applyNumberFormat="1"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wrapText="1"/>
    </xf>
    <xf numFmtId="0" fontId="26" fillId="2" borderId="3" xfId="0" applyFont="1" applyFill="1" applyBorder="1" applyAlignment="1" applyProtection="1">
      <alignment horizontal="center" vertical="center" wrapText="1"/>
    </xf>
    <xf numFmtId="0" fontId="26" fillId="2" borderId="4"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6" xfId="0" applyFont="1" applyFill="1" applyBorder="1" applyAlignment="1" applyProtection="1">
      <alignment horizontal="center" vertical="center" wrapText="1"/>
    </xf>
    <xf numFmtId="0" fontId="26" fillId="4" borderId="1" xfId="0" applyFont="1" applyFill="1" applyBorder="1" applyAlignment="1" applyProtection="1">
      <alignment horizontal="center" vertical="center" wrapText="1"/>
    </xf>
    <xf numFmtId="0" fontId="30" fillId="7" borderId="2" xfId="0" applyFont="1" applyFill="1" applyBorder="1" applyAlignment="1" applyProtection="1">
      <alignment horizontal="center" vertical="center" wrapText="1"/>
    </xf>
    <xf numFmtId="0" fontId="30" fillId="7" borderId="3" xfId="0" applyFont="1" applyFill="1" applyBorder="1" applyAlignment="1" applyProtection="1">
      <alignment horizontal="center" vertical="center" wrapText="1"/>
    </xf>
    <xf numFmtId="0" fontId="30" fillId="7" borderId="4" xfId="0" applyFont="1" applyFill="1" applyBorder="1" applyAlignment="1" applyProtection="1">
      <alignment horizontal="center" vertical="center" wrapText="1"/>
    </xf>
    <xf numFmtId="0" fontId="26" fillId="12" borderId="2" xfId="0" applyFont="1" applyFill="1" applyBorder="1" applyAlignment="1" applyProtection="1">
      <alignment horizontal="center" vertical="center" wrapText="1"/>
    </xf>
    <xf numFmtId="0" fontId="26" fillId="12" borderId="3" xfId="0" applyFont="1" applyFill="1" applyBorder="1" applyAlignment="1" applyProtection="1">
      <alignment horizontal="center" vertical="center" wrapText="1"/>
    </xf>
    <xf numFmtId="0" fontId="26" fillId="12" borderId="4" xfId="0" applyFont="1" applyFill="1" applyBorder="1" applyAlignment="1" applyProtection="1">
      <alignment horizontal="center" vertical="center" wrapText="1"/>
    </xf>
    <xf numFmtId="0" fontId="26" fillId="10" borderId="1"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wrapText="1"/>
      <protection locked="0"/>
    </xf>
    <xf numFmtId="0" fontId="26" fillId="2" borderId="3" xfId="0" applyFont="1" applyFill="1" applyBorder="1" applyAlignment="1" applyProtection="1">
      <alignment horizontal="center" vertical="center" wrapText="1"/>
      <protection locked="0"/>
    </xf>
    <xf numFmtId="0" fontId="26" fillId="2" borderId="4" xfId="0" applyFont="1" applyFill="1" applyBorder="1" applyAlignment="1" applyProtection="1">
      <alignment horizontal="center" vertical="center" wrapText="1"/>
      <protection locked="0"/>
    </xf>
    <xf numFmtId="0" fontId="26" fillId="2" borderId="1" xfId="0" applyFont="1" applyFill="1" applyBorder="1" applyAlignment="1" applyProtection="1">
      <alignment horizontal="center" vertical="center" wrapText="1"/>
      <protection locked="0"/>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5" fillId="2" borderId="2" xfId="0" applyFont="1" applyFill="1" applyBorder="1" applyAlignment="1">
      <alignment horizontal="center"/>
    </xf>
    <xf numFmtId="0" fontId="5" fillId="2" borderId="4" xfId="0" applyFont="1" applyFill="1" applyBorder="1" applyAlignment="1">
      <alignment horizont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CA58"/>
  <sheetViews>
    <sheetView showGridLines="0" showZeros="0" zoomScale="75" zoomScaleNormal="75" workbookViewId="0">
      <pane xSplit="2" ySplit="3" topLeftCell="AD49" activePane="bottomRight" state="frozen"/>
      <selection pane="topRight" activeCell="C1" sqref="C1"/>
      <selection pane="bottomLeft" activeCell="A4" sqref="A4"/>
      <selection pane="bottomRight" activeCell="A14" sqref="A14:XFD14"/>
    </sheetView>
  </sheetViews>
  <sheetFormatPr defaultRowHeight="15.75" x14ac:dyDescent="0.25"/>
  <cols>
    <col min="1" max="1" width="4.5" style="180" customWidth="1"/>
    <col min="2" max="2" width="80.5" style="181" customWidth="1"/>
    <col min="3" max="3" width="27.625" style="182" customWidth="1"/>
    <col min="4" max="4" width="30.625" style="182" customWidth="1"/>
    <col min="5" max="6" width="27.625" style="182" customWidth="1"/>
    <col min="7" max="78" width="20.625" style="114" customWidth="1"/>
    <col min="79" max="79" width="51.5" style="115" customWidth="1"/>
    <col min="80" max="16384" width="9" style="113"/>
  </cols>
  <sheetData>
    <row r="1" spans="1:79" x14ac:dyDescent="0.25">
      <c r="B1" s="181" t="s">
        <v>234</v>
      </c>
    </row>
    <row r="2" spans="1:79" s="116" customFormat="1" x14ac:dyDescent="0.25">
      <c r="A2" s="446" t="s">
        <v>0</v>
      </c>
      <c r="B2" s="447" t="s">
        <v>236</v>
      </c>
      <c r="C2" s="448" t="s">
        <v>228</v>
      </c>
      <c r="D2" s="449"/>
      <c r="E2" s="449"/>
      <c r="F2" s="450"/>
      <c r="G2" s="441" t="s">
        <v>93</v>
      </c>
      <c r="H2" s="442"/>
      <c r="I2" s="442"/>
      <c r="J2" s="443"/>
      <c r="K2" s="441" t="s">
        <v>156</v>
      </c>
      <c r="L2" s="442"/>
      <c r="M2" s="442"/>
      <c r="N2" s="443"/>
      <c r="O2" s="441" t="s">
        <v>220</v>
      </c>
      <c r="P2" s="442"/>
      <c r="Q2" s="442"/>
      <c r="R2" s="443"/>
      <c r="S2" s="441" t="s">
        <v>142</v>
      </c>
      <c r="T2" s="442"/>
      <c r="U2" s="442"/>
      <c r="V2" s="443"/>
      <c r="W2" s="441" t="s">
        <v>92</v>
      </c>
      <c r="X2" s="442"/>
      <c r="Y2" s="442"/>
      <c r="Z2" s="443"/>
      <c r="AA2" s="451" t="s">
        <v>116</v>
      </c>
      <c r="AB2" s="451"/>
      <c r="AC2" s="451"/>
      <c r="AD2" s="451"/>
      <c r="AE2" s="267"/>
      <c r="AF2" s="267"/>
      <c r="AG2" s="267"/>
      <c r="AH2" s="267"/>
      <c r="AI2" s="451" t="s">
        <v>181</v>
      </c>
      <c r="AJ2" s="451"/>
      <c r="AK2" s="451"/>
      <c r="AL2" s="451"/>
      <c r="AM2" s="441" t="s">
        <v>162</v>
      </c>
      <c r="AN2" s="442"/>
      <c r="AO2" s="442"/>
      <c r="AP2" s="443"/>
      <c r="AQ2" s="441" t="s">
        <v>196</v>
      </c>
      <c r="AR2" s="442"/>
      <c r="AS2" s="442"/>
      <c r="AT2" s="443"/>
      <c r="AU2" s="441" t="s">
        <v>132</v>
      </c>
      <c r="AV2" s="442"/>
      <c r="AW2" s="442"/>
      <c r="AX2" s="443"/>
      <c r="AY2" s="441" t="s">
        <v>210</v>
      </c>
      <c r="AZ2" s="442"/>
      <c r="BA2" s="442"/>
      <c r="BB2" s="443"/>
      <c r="BC2" s="441" t="s">
        <v>217</v>
      </c>
      <c r="BD2" s="442"/>
      <c r="BE2" s="442"/>
      <c r="BF2" s="443"/>
      <c r="BG2" s="441" t="s">
        <v>121</v>
      </c>
      <c r="BH2" s="442"/>
      <c r="BI2" s="442"/>
      <c r="BJ2" s="443"/>
      <c r="BK2" s="441" t="s">
        <v>170</v>
      </c>
      <c r="BL2" s="442"/>
      <c r="BM2" s="442"/>
      <c r="BN2" s="443"/>
      <c r="BO2" s="441" t="s">
        <v>167</v>
      </c>
      <c r="BP2" s="442"/>
      <c r="BQ2" s="442"/>
      <c r="BR2" s="443"/>
      <c r="BS2" s="441" t="s">
        <v>158</v>
      </c>
      <c r="BT2" s="442"/>
      <c r="BU2" s="442"/>
      <c r="BV2" s="443"/>
      <c r="BW2" s="441" t="s">
        <v>105</v>
      </c>
      <c r="BX2" s="442"/>
      <c r="BY2" s="442"/>
      <c r="BZ2" s="443"/>
      <c r="CA2" s="444" t="s">
        <v>69</v>
      </c>
    </row>
    <row r="3" spans="1:79" s="116" customFormat="1" x14ac:dyDescent="0.25">
      <c r="A3" s="446"/>
      <c r="B3" s="447"/>
      <c r="C3" s="204">
        <v>2017</v>
      </c>
      <c r="D3" s="204">
        <v>2018</v>
      </c>
      <c r="E3" s="204">
        <v>2019</v>
      </c>
      <c r="F3" s="204">
        <v>2020</v>
      </c>
      <c r="G3" s="117">
        <v>2017</v>
      </c>
      <c r="H3" s="117">
        <v>2018</v>
      </c>
      <c r="I3" s="117">
        <v>2019</v>
      </c>
      <c r="J3" s="117">
        <v>2020</v>
      </c>
      <c r="K3" s="117">
        <v>2017</v>
      </c>
      <c r="L3" s="117">
        <v>2018</v>
      </c>
      <c r="M3" s="117">
        <v>2019</v>
      </c>
      <c r="N3" s="117">
        <v>2020</v>
      </c>
      <c r="O3" s="117">
        <v>2017</v>
      </c>
      <c r="P3" s="117">
        <v>2018</v>
      </c>
      <c r="Q3" s="117">
        <v>2019</v>
      </c>
      <c r="R3" s="117">
        <v>2020</v>
      </c>
      <c r="S3" s="117">
        <v>2017</v>
      </c>
      <c r="T3" s="117">
        <v>2018</v>
      </c>
      <c r="U3" s="117">
        <v>2019</v>
      </c>
      <c r="V3" s="117">
        <v>2020</v>
      </c>
      <c r="W3" s="117">
        <v>2017</v>
      </c>
      <c r="X3" s="117">
        <v>2018</v>
      </c>
      <c r="Y3" s="117">
        <v>2019</v>
      </c>
      <c r="Z3" s="117">
        <v>2020</v>
      </c>
      <c r="AA3" s="117">
        <v>2017</v>
      </c>
      <c r="AB3" s="117">
        <v>2018</v>
      </c>
      <c r="AC3" s="117">
        <v>2019</v>
      </c>
      <c r="AD3" s="117">
        <v>2020</v>
      </c>
      <c r="AE3" s="267"/>
      <c r="AF3" s="267"/>
      <c r="AG3" s="267"/>
      <c r="AH3" s="267"/>
      <c r="AI3" s="117">
        <v>2017</v>
      </c>
      <c r="AJ3" s="117">
        <v>2018</v>
      </c>
      <c r="AK3" s="117">
        <v>2019</v>
      </c>
      <c r="AL3" s="117">
        <v>2020</v>
      </c>
      <c r="AM3" s="117">
        <v>2017</v>
      </c>
      <c r="AN3" s="117">
        <v>2018</v>
      </c>
      <c r="AO3" s="117">
        <v>2019</v>
      </c>
      <c r="AP3" s="117">
        <v>2020</v>
      </c>
      <c r="AQ3" s="117">
        <v>2017</v>
      </c>
      <c r="AR3" s="117">
        <v>2018</v>
      </c>
      <c r="AS3" s="117">
        <v>2019</v>
      </c>
      <c r="AT3" s="117">
        <v>2020</v>
      </c>
      <c r="AU3" s="117">
        <v>2017</v>
      </c>
      <c r="AV3" s="117">
        <v>2018</v>
      </c>
      <c r="AW3" s="117">
        <v>2019</v>
      </c>
      <c r="AX3" s="117">
        <v>2020</v>
      </c>
      <c r="AY3" s="205">
        <v>2017</v>
      </c>
      <c r="AZ3" s="205">
        <v>2018</v>
      </c>
      <c r="BA3" s="205">
        <v>2019</v>
      </c>
      <c r="BB3" s="205">
        <v>2020</v>
      </c>
      <c r="BC3" s="117">
        <v>2017</v>
      </c>
      <c r="BD3" s="117">
        <v>2018</v>
      </c>
      <c r="BE3" s="117">
        <v>2019</v>
      </c>
      <c r="BF3" s="117">
        <v>2020</v>
      </c>
      <c r="BG3" s="117">
        <v>2017</v>
      </c>
      <c r="BH3" s="117">
        <v>2018</v>
      </c>
      <c r="BI3" s="117">
        <v>2019</v>
      </c>
      <c r="BJ3" s="117">
        <v>2020</v>
      </c>
      <c r="BK3" s="117">
        <v>2017</v>
      </c>
      <c r="BL3" s="117">
        <v>2018</v>
      </c>
      <c r="BM3" s="117">
        <v>2019</v>
      </c>
      <c r="BN3" s="117">
        <v>2020</v>
      </c>
      <c r="BO3" s="117">
        <v>2017</v>
      </c>
      <c r="BP3" s="117">
        <v>2018</v>
      </c>
      <c r="BQ3" s="117">
        <v>2019</v>
      </c>
      <c r="BR3" s="117">
        <v>2020</v>
      </c>
      <c r="BS3" s="117">
        <v>2017</v>
      </c>
      <c r="BT3" s="117">
        <v>2018</v>
      </c>
      <c r="BU3" s="117">
        <v>2019</v>
      </c>
      <c r="BV3" s="117">
        <v>2020</v>
      </c>
      <c r="BW3" s="117">
        <v>2017</v>
      </c>
      <c r="BX3" s="117">
        <v>2018</v>
      </c>
      <c r="BY3" s="117">
        <v>2019</v>
      </c>
      <c r="BZ3" s="117">
        <v>2020</v>
      </c>
      <c r="CA3" s="445"/>
    </row>
    <row r="4" spans="1:79" s="116" customFormat="1" ht="31.5" x14ac:dyDescent="0.25">
      <c r="A4" s="183">
        <v>1</v>
      </c>
      <c r="B4" s="184" t="s">
        <v>1</v>
      </c>
      <c r="C4" s="185">
        <f>SUMIF($G$3:$BZ$3,C$3,$G4:$BZ4)</f>
        <v>934</v>
      </c>
      <c r="D4" s="185">
        <f t="shared" ref="D4:F34" si="0">SUMIF($G$3:$BZ$3,D$3,$G4:$BZ4)</f>
        <v>951</v>
      </c>
      <c r="E4" s="185">
        <f t="shared" si="0"/>
        <v>958</v>
      </c>
      <c r="F4" s="185">
        <f t="shared" si="0"/>
        <v>964</v>
      </c>
      <c r="G4" s="119">
        <v>81</v>
      </c>
      <c r="H4" s="119">
        <v>77</v>
      </c>
      <c r="I4" s="119">
        <v>77</v>
      </c>
      <c r="J4" s="119">
        <v>77</v>
      </c>
      <c r="K4" s="119">
        <v>55</v>
      </c>
      <c r="L4" s="119">
        <v>55</v>
      </c>
      <c r="M4" s="119">
        <v>56</v>
      </c>
      <c r="N4" s="119">
        <v>56</v>
      </c>
      <c r="O4" s="119">
        <v>53</v>
      </c>
      <c r="P4" s="119">
        <v>55</v>
      </c>
      <c r="Q4" s="119">
        <v>55</v>
      </c>
      <c r="R4" s="119">
        <v>55</v>
      </c>
      <c r="S4" s="120">
        <v>30</v>
      </c>
      <c r="T4" s="120">
        <v>33</v>
      </c>
      <c r="U4" s="120">
        <v>33</v>
      </c>
      <c r="V4" s="120">
        <v>34</v>
      </c>
      <c r="W4" s="119">
        <v>50</v>
      </c>
      <c r="X4" s="119">
        <v>54</v>
      </c>
      <c r="Y4" s="119">
        <v>54</v>
      </c>
      <c r="Z4" s="119">
        <v>54</v>
      </c>
      <c r="AA4" s="119">
        <v>107</v>
      </c>
      <c r="AB4" s="119">
        <v>110</v>
      </c>
      <c r="AC4" s="119">
        <v>112</v>
      </c>
      <c r="AD4" s="119">
        <v>112</v>
      </c>
      <c r="AE4" s="119"/>
      <c r="AF4" s="119"/>
      <c r="AG4" s="119"/>
      <c r="AH4" s="119"/>
      <c r="AI4" s="119">
        <v>71</v>
      </c>
      <c r="AJ4" s="119">
        <v>72</v>
      </c>
      <c r="AK4" s="119">
        <v>72</v>
      </c>
      <c r="AL4" s="119">
        <v>72</v>
      </c>
      <c r="AM4" s="119">
        <v>48</v>
      </c>
      <c r="AN4" s="119">
        <v>50</v>
      </c>
      <c r="AO4" s="119">
        <v>50</v>
      </c>
      <c r="AP4" s="119">
        <v>50</v>
      </c>
      <c r="AQ4" s="121">
        <v>73</v>
      </c>
      <c r="AR4" s="121">
        <v>73</v>
      </c>
      <c r="AS4" s="121">
        <v>74</v>
      </c>
      <c r="AT4" s="121">
        <v>76</v>
      </c>
      <c r="AU4" s="119">
        <v>74</v>
      </c>
      <c r="AV4" s="119">
        <v>77</v>
      </c>
      <c r="AW4" s="119">
        <v>78</v>
      </c>
      <c r="AX4" s="119">
        <v>79</v>
      </c>
      <c r="AY4" s="119">
        <v>86</v>
      </c>
      <c r="AZ4" s="119">
        <v>86</v>
      </c>
      <c r="BA4" s="119">
        <v>86</v>
      </c>
      <c r="BB4" s="119">
        <v>86</v>
      </c>
      <c r="BC4" s="119">
        <v>61</v>
      </c>
      <c r="BD4" s="119">
        <v>61</v>
      </c>
      <c r="BE4" s="119">
        <v>62</v>
      </c>
      <c r="BF4" s="119">
        <v>62</v>
      </c>
      <c r="BG4" s="119">
        <v>32</v>
      </c>
      <c r="BH4" s="119">
        <v>32</v>
      </c>
      <c r="BI4" s="119">
        <v>33</v>
      </c>
      <c r="BJ4" s="119">
        <v>34</v>
      </c>
      <c r="BK4" s="119">
        <v>25</v>
      </c>
      <c r="BL4" s="119">
        <v>25</v>
      </c>
      <c r="BM4" s="119">
        <v>25</v>
      </c>
      <c r="BN4" s="119">
        <v>25</v>
      </c>
      <c r="BO4" s="119">
        <v>32</v>
      </c>
      <c r="BP4" s="119">
        <v>36</v>
      </c>
      <c r="BQ4" s="119">
        <v>38</v>
      </c>
      <c r="BR4" s="119">
        <v>39</v>
      </c>
      <c r="BS4" s="119">
        <v>29</v>
      </c>
      <c r="BT4" s="119">
        <v>30</v>
      </c>
      <c r="BU4" s="119">
        <v>30</v>
      </c>
      <c r="BV4" s="119">
        <v>30</v>
      </c>
      <c r="BW4" s="119">
        <v>27</v>
      </c>
      <c r="BX4" s="119">
        <v>25</v>
      </c>
      <c r="BY4" s="119">
        <v>23</v>
      </c>
      <c r="BZ4" s="119">
        <v>23</v>
      </c>
      <c r="CA4" s="122" t="s">
        <v>74</v>
      </c>
    </row>
    <row r="5" spans="1:79" s="116" customFormat="1" ht="31.5" x14ac:dyDescent="0.25">
      <c r="A5" s="183" t="s">
        <v>2</v>
      </c>
      <c r="B5" s="186" t="s">
        <v>3</v>
      </c>
      <c r="C5" s="185">
        <f>SUMIF($G$3:$BZ$3,C$3,$G5:$BZ5)</f>
        <v>377</v>
      </c>
      <c r="D5" s="185">
        <f t="shared" si="0"/>
        <v>332</v>
      </c>
      <c r="E5" s="185">
        <f t="shared" si="0"/>
        <v>361</v>
      </c>
      <c r="F5" s="185">
        <f t="shared" si="0"/>
        <v>368</v>
      </c>
      <c r="G5" s="118">
        <v>39</v>
      </c>
      <c r="H5" s="118">
        <v>39</v>
      </c>
      <c r="I5" s="118">
        <v>41</v>
      </c>
      <c r="J5" s="118">
        <v>43</v>
      </c>
      <c r="K5" s="118">
        <v>24</v>
      </c>
      <c r="L5" s="118">
        <v>17</v>
      </c>
      <c r="M5" s="118">
        <v>18</v>
      </c>
      <c r="N5" s="118">
        <v>18</v>
      </c>
      <c r="O5" s="118">
        <v>35</v>
      </c>
      <c r="P5" s="118">
        <v>5</v>
      </c>
      <c r="Q5" s="118">
        <v>8</v>
      </c>
      <c r="R5" s="118">
        <v>40</v>
      </c>
      <c r="S5" s="120">
        <v>6</v>
      </c>
      <c r="T5" s="120">
        <v>12</v>
      </c>
      <c r="U5" s="120">
        <v>10</v>
      </c>
      <c r="V5" s="120">
        <v>10</v>
      </c>
      <c r="W5" s="118">
        <v>17</v>
      </c>
      <c r="X5" s="118">
        <v>14</v>
      </c>
      <c r="Y5" s="118">
        <v>15</v>
      </c>
      <c r="Z5" s="118">
        <v>15</v>
      </c>
      <c r="AA5" s="123">
        <v>43</v>
      </c>
      <c r="AB5" s="123">
        <v>25</v>
      </c>
      <c r="AC5" s="123">
        <v>41</v>
      </c>
      <c r="AD5" s="123">
        <v>26</v>
      </c>
      <c r="AE5" s="123"/>
      <c r="AF5" s="123"/>
      <c r="AG5" s="123"/>
      <c r="AH5" s="123"/>
      <c r="AI5" s="118">
        <v>18</v>
      </c>
      <c r="AJ5" s="118">
        <v>20</v>
      </c>
      <c r="AK5" s="118">
        <v>20</v>
      </c>
      <c r="AL5" s="118">
        <v>20</v>
      </c>
      <c r="AM5" s="118">
        <v>22</v>
      </c>
      <c r="AN5" s="118">
        <v>23</v>
      </c>
      <c r="AO5" s="118">
        <v>23</v>
      </c>
      <c r="AP5" s="118">
        <v>23</v>
      </c>
      <c r="AQ5" s="121">
        <v>18</v>
      </c>
      <c r="AR5" s="121">
        <v>14</v>
      </c>
      <c r="AS5" s="121">
        <v>28</v>
      </c>
      <c r="AT5" s="121">
        <v>24</v>
      </c>
      <c r="AU5" s="123">
        <v>6</v>
      </c>
      <c r="AV5" s="118">
        <v>35</v>
      </c>
      <c r="AW5" s="123">
        <v>25</v>
      </c>
      <c r="AX5" s="123">
        <v>25</v>
      </c>
      <c r="AY5" s="118">
        <v>27</v>
      </c>
      <c r="AZ5" s="118">
        <v>47</v>
      </c>
      <c r="BA5" s="118">
        <v>35</v>
      </c>
      <c r="BB5" s="118">
        <v>30</v>
      </c>
      <c r="BC5" s="118">
        <v>34</v>
      </c>
      <c r="BD5" s="118">
        <v>12</v>
      </c>
      <c r="BE5" s="118">
        <v>40</v>
      </c>
      <c r="BF5" s="118">
        <v>13</v>
      </c>
      <c r="BG5" s="118">
        <v>25</v>
      </c>
      <c r="BH5" s="118">
        <v>19</v>
      </c>
      <c r="BI5" s="118">
        <v>12</v>
      </c>
      <c r="BJ5" s="118">
        <v>11</v>
      </c>
      <c r="BK5" s="118">
        <v>10</v>
      </c>
      <c r="BL5" s="118">
        <v>7</v>
      </c>
      <c r="BM5" s="118">
        <v>9</v>
      </c>
      <c r="BN5" s="118">
        <v>10</v>
      </c>
      <c r="BO5" s="118">
        <v>19</v>
      </c>
      <c r="BP5" s="118">
        <v>24</v>
      </c>
      <c r="BQ5" s="118">
        <v>26</v>
      </c>
      <c r="BR5" s="118">
        <v>27</v>
      </c>
      <c r="BS5" s="118">
        <v>30</v>
      </c>
      <c r="BT5" s="118">
        <v>0</v>
      </c>
      <c r="BU5" s="118">
        <v>4</v>
      </c>
      <c r="BV5" s="118">
        <v>30</v>
      </c>
      <c r="BW5" s="123">
        <v>4</v>
      </c>
      <c r="BX5" s="118">
        <v>19</v>
      </c>
      <c r="BY5" s="118">
        <v>6</v>
      </c>
      <c r="BZ5" s="118">
        <v>3</v>
      </c>
      <c r="CA5" s="122"/>
    </row>
    <row r="6" spans="1:79" s="160" customFormat="1" ht="47.25" x14ac:dyDescent="0.25">
      <c r="A6" s="155"/>
      <c r="B6" s="156" t="s">
        <v>227</v>
      </c>
      <c r="C6" s="157">
        <f>IF(ISNUMBER(C5/C4),C5/C4,"")</f>
        <v>0.40364025695931477</v>
      </c>
      <c r="D6" s="157">
        <f t="shared" ref="D6:BS6" si="1">IF(ISNUMBER(D5/D4),D5/D4,"")</f>
        <v>0.3491062039957939</v>
      </c>
      <c r="E6" s="157">
        <f t="shared" si="1"/>
        <v>0.37682672233820458</v>
      </c>
      <c r="F6" s="157">
        <f t="shared" si="1"/>
        <v>0.38174273858921159</v>
      </c>
      <c r="G6" s="157">
        <f t="shared" si="1"/>
        <v>0.48148148148148145</v>
      </c>
      <c r="H6" s="157">
        <f t="shared" si="1"/>
        <v>0.50649350649350644</v>
      </c>
      <c r="I6" s="157">
        <f t="shared" si="1"/>
        <v>0.53246753246753242</v>
      </c>
      <c r="J6" s="157">
        <f t="shared" si="1"/>
        <v>0.55844155844155841</v>
      </c>
      <c r="K6" s="157">
        <f t="shared" si="1"/>
        <v>0.43636363636363634</v>
      </c>
      <c r="L6" s="157">
        <f t="shared" si="1"/>
        <v>0.30909090909090908</v>
      </c>
      <c r="M6" s="157">
        <f t="shared" si="1"/>
        <v>0.32142857142857145</v>
      </c>
      <c r="N6" s="157">
        <f t="shared" si="1"/>
        <v>0.32142857142857145</v>
      </c>
      <c r="O6" s="157">
        <f t="shared" si="1"/>
        <v>0.660377358490566</v>
      </c>
      <c r="P6" s="157">
        <f t="shared" si="1"/>
        <v>9.0909090909090912E-2</v>
      </c>
      <c r="Q6" s="157">
        <f t="shared" si="1"/>
        <v>0.14545454545454545</v>
      </c>
      <c r="R6" s="157">
        <f t="shared" si="1"/>
        <v>0.72727272727272729</v>
      </c>
      <c r="S6" s="157">
        <f t="shared" si="1"/>
        <v>0.2</v>
      </c>
      <c r="T6" s="157">
        <f t="shared" si="1"/>
        <v>0.36363636363636365</v>
      </c>
      <c r="U6" s="157">
        <f t="shared" si="1"/>
        <v>0.30303030303030304</v>
      </c>
      <c r="V6" s="157">
        <f t="shared" si="1"/>
        <v>0.29411764705882354</v>
      </c>
      <c r="W6" s="157">
        <f t="shared" si="1"/>
        <v>0.34</v>
      </c>
      <c r="X6" s="157">
        <f t="shared" si="1"/>
        <v>0.25925925925925924</v>
      </c>
      <c r="Y6" s="157">
        <f t="shared" si="1"/>
        <v>0.27777777777777779</v>
      </c>
      <c r="Z6" s="157">
        <f t="shared" si="1"/>
        <v>0.27777777777777779</v>
      </c>
      <c r="AA6" s="157">
        <f t="shared" si="1"/>
        <v>0.40186915887850466</v>
      </c>
      <c r="AB6" s="157">
        <f t="shared" si="1"/>
        <v>0.22727272727272727</v>
      </c>
      <c r="AC6" s="157">
        <f t="shared" si="1"/>
        <v>0.36607142857142855</v>
      </c>
      <c r="AD6" s="157">
        <f t="shared" si="1"/>
        <v>0.23214285714285715</v>
      </c>
      <c r="AE6" s="157"/>
      <c r="AF6" s="157"/>
      <c r="AG6" s="157"/>
      <c r="AH6" s="157"/>
      <c r="AI6" s="157">
        <f t="shared" si="1"/>
        <v>0.25352112676056338</v>
      </c>
      <c r="AJ6" s="157">
        <f t="shared" si="1"/>
        <v>0.27777777777777779</v>
      </c>
      <c r="AK6" s="157">
        <f t="shared" si="1"/>
        <v>0.27777777777777779</v>
      </c>
      <c r="AL6" s="157">
        <f t="shared" si="1"/>
        <v>0.27777777777777779</v>
      </c>
      <c r="AM6" s="157">
        <f t="shared" si="1"/>
        <v>0.45833333333333331</v>
      </c>
      <c r="AN6" s="157">
        <f t="shared" si="1"/>
        <v>0.46</v>
      </c>
      <c r="AO6" s="157">
        <f t="shared" si="1"/>
        <v>0.46</v>
      </c>
      <c r="AP6" s="157">
        <f t="shared" si="1"/>
        <v>0.46</v>
      </c>
      <c r="AQ6" s="158">
        <f t="shared" si="1"/>
        <v>0.24657534246575341</v>
      </c>
      <c r="AR6" s="158">
        <f t="shared" si="1"/>
        <v>0.19178082191780821</v>
      </c>
      <c r="AS6" s="158">
        <f t="shared" si="1"/>
        <v>0.3783783783783784</v>
      </c>
      <c r="AT6" s="158">
        <f t="shared" si="1"/>
        <v>0.31578947368421051</v>
      </c>
      <c r="AU6" s="157">
        <f t="shared" si="1"/>
        <v>8.1081081081081086E-2</v>
      </c>
      <c r="AV6" s="157">
        <f t="shared" si="1"/>
        <v>0.45454545454545453</v>
      </c>
      <c r="AW6" s="157">
        <f t="shared" si="1"/>
        <v>0.32051282051282054</v>
      </c>
      <c r="AX6" s="157">
        <f t="shared" si="1"/>
        <v>0.31645569620253167</v>
      </c>
      <c r="AY6" s="157">
        <f t="shared" si="1"/>
        <v>0.31395348837209303</v>
      </c>
      <c r="AZ6" s="157">
        <f t="shared" si="1"/>
        <v>0.54651162790697672</v>
      </c>
      <c r="BA6" s="157">
        <f t="shared" si="1"/>
        <v>0.40697674418604651</v>
      </c>
      <c r="BB6" s="157">
        <f t="shared" si="1"/>
        <v>0.34883720930232559</v>
      </c>
      <c r="BC6" s="157">
        <f t="shared" si="1"/>
        <v>0.55737704918032782</v>
      </c>
      <c r="BD6" s="157">
        <f t="shared" si="1"/>
        <v>0.19672131147540983</v>
      </c>
      <c r="BE6" s="157">
        <f t="shared" si="1"/>
        <v>0.64516129032258063</v>
      </c>
      <c r="BF6" s="157">
        <f t="shared" si="1"/>
        <v>0.20967741935483872</v>
      </c>
      <c r="BG6" s="157">
        <f t="shared" si="1"/>
        <v>0.78125</v>
      </c>
      <c r="BH6" s="157">
        <f t="shared" si="1"/>
        <v>0.59375</v>
      </c>
      <c r="BI6" s="157">
        <f t="shared" si="1"/>
        <v>0.36363636363636365</v>
      </c>
      <c r="BJ6" s="157">
        <f t="shared" si="1"/>
        <v>0.3235294117647059</v>
      </c>
      <c r="BK6" s="157">
        <f t="shared" si="1"/>
        <v>0.4</v>
      </c>
      <c r="BL6" s="157">
        <f t="shared" si="1"/>
        <v>0.28000000000000003</v>
      </c>
      <c r="BM6" s="157">
        <f t="shared" si="1"/>
        <v>0.36</v>
      </c>
      <c r="BN6" s="157">
        <f t="shared" si="1"/>
        <v>0.4</v>
      </c>
      <c r="BO6" s="157">
        <f t="shared" si="1"/>
        <v>0.59375</v>
      </c>
      <c r="BP6" s="157">
        <f t="shared" si="1"/>
        <v>0.66666666666666663</v>
      </c>
      <c r="BQ6" s="157">
        <f t="shared" si="1"/>
        <v>0.68421052631578949</v>
      </c>
      <c r="BR6" s="157">
        <f t="shared" si="1"/>
        <v>0.69230769230769229</v>
      </c>
      <c r="BS6" s="157">
        <f t="shared" si="1"/>
        <v>1.0344827586206897</v>
      </c>
      <c r="BT6" s="157">
        <f t="shared" ref="BT6:BZ6" si="2">IF(ISNUMBER(BT5/BT4),BT5/BT4,"")</f>
        <v>0</v>
      </c>
      <c r="BU6" s="157">
        <f t="shared" si="2"/>
        <v>0.13333333333333333</v>
      </c>
      <c r="BV6" s="157">
        <f t="shared" si="2"/>
        <v>1</v>
      </c>
      <c r="BW6" s="157">
        <f t="shared" si="2"/>
        <v>0.14814814814814814</v>
      </c>
      <c r="BX6" s="157">
        <f t="shared" si="2"/>
        <v>0.76</v>
      </c>
      <c r="BY6" s="157">
        <f t="shared" si="2"/>
        <v>0.2608695652173913</v>
      </c>
      <c r="BZ6" s="157">
        <f t="shared" si="2"/>
        <v>0.13043478260869565</v>
      </c>
      <c r="CA6" s="159"/>
    </row>
    <row r="7" spans="1:79" s="116" customFormat="1" ht="63" x14ac:dyDescent="0.25">
      <c r="A7" s="187" t="s">
        <v>4</v>
      </c>
      <c r="B7" s="188" t="s">
        <v>5</v>
      </c>
      <c r="C7" s="185">
        <f>SUMIF($G$3:$BZ$3,C$3,$G7:$BZ7)</f>
        <v>155</v>
      </c>
      <c r="D7" s="185">
        <f t="shared" si="0"/>
        <v>232</v>
      </c>
      <c r="E7" s="185">
        <f t="shared" si="0"/>
        <v>286</v>
      </c>
      <c r="F7" s="185">
        <f t="shared" si="0"/>
        <v>315</v>
      </c>
      <c r="G7" s="119">
        <v>19</v>
      </c>
      <c r="H7" s="119">
        <v>29</v>
      </c>
      <c r="I7" s="119">
        <v>54</v>
      </c>
      <c r="J7" s="119">
        <v>64</v>
      </c>
      <c r="K7" s="118">
        <v>4</v>
      </c>
      <c r="L7" s="118">
        <v>18</v>
      </c>
      <c r="M7" s="118">
        <v>18</v>
      </c>
      <c r="N7" s="118">
        <v>18</v>
      </c>
      <c r="O7" s="118"/>
      <c r="P7" s="118"/>
      <c r="Q7" s="118"/>
      <c r="R7" s="118"/>
      <c r="S7" s="118">
        <v>0</v>
      </c>
      <c r="T7" s="118">
        <v>8</v>
      </c>
      <c r="U7" s="118">
        <v>11</v>
      </c>
      <c r="V7" s="118">
        <v>17</v>
      </c>
      <c r="W7" s="118">
        <v>26</v>
      </c>
      <c r="X7" s="118">
        <v>30</v>
      </c>
      <c r="Y7" s="118">
        <v>30</v>
      </c>
      <c r="Z7" s="118">
        <v>30</v>
      </c>
      <c r="AA7" s="123">
        <v>14</v>
      </c>
      <c r="AB7" s="124">
        <v>19</v>
      </c>
      <c r="AC7" s="124">
        <v>21</v>
      </c>
      <c r="AD7" s="124">
        <v>23</v>
      </c>
      <c r="AE7" s="124"/>
      <c r="AF7" s="124"/>
      <c r="AG7" s="124"/>
      <c r="AH7" s="124"/>
      <c r="AI7" s="118">
        <v>18</v>
      </c>
      <c r="AJ7" s="118">
        <v>20</v>
      </c>
      <c r="AK7" s="118">
        <v>20</v>
      </c>
      <c r="AL7" s="118">
        <v>20</v>
      </c>
      <c r="AM7" s="118">
        <v>0</v>
      </c>
      <c r="AN7" s="118">
        <v>0</v>
      </c>
      <c r="AO7" s="118">
        <v>0</v>
      </c>
      <c r="AP7" s="118">
        <v>0</v>
      </c>
      <c r="AQ7" s="121">
        <v>14</v>
      </c>
      <c r="AR7" s="121">
        <v>28</v>
      </c>
      <c r="AS7" s="121">
        <v>32</v>
      </c>
      <c r="AT7" s="121">
        <v>34</v>
      </c>
      <c r="AU7" s="118">
        <v>0</v>
      </c>
      <c r="AV7" s="118">
        <v>0</v>
      </c>
      <c r="AW7" s="118">
        <v>0</v>
      </c>
      <c r="AX7" s="118">
        <v>0</v>
      </c>
      <c r="AY7" s="118">
        <v>19</v>
      </c>
      <c r="AZ7" s="118">
        <v>21</v>
      </c>
      <c r="BA7" s="118">
        <v>23</v>
      </c>
      <c r="BB7" s="118">
        <v>26</v>
      </c>
      <c r="BC7" s="118">
        <v>11</v>
      </c>
      <c r="BD7" s="118">
        <v>13</v>
      </c>
      <c r="BE7" s="118">
        <v>25</v>
      </c>
      <c r="BF7" s="118">
        <v>25</v>
      </c>
      <c r="BG7" s="118">
        <v>4</v>
      </c>
      <c r="BH7" s="118">
        <v>8</v>
      </c>
      <c r="BI7" s="118">
        <v>12</v>
      </c>
      <c r="BJ7" s="118">
        <v>15</v>
      </c>
      <c r="BK7" s="118">
        <v>9</v>
      </c>
      <c r="BL7" s="118">
        <v>9</v>
      </c>
      <c r="BM7" s="118">
        <v>9</v>
      </c>
      <c r="BN7" s="118">
        <v>9</v>
      </c>
      <c r="BO7" s="118">
        <v>10</v>
      </c>
      <c r="BP7" s="118">
        <v>24</v>
      </c>
      <c r="BQ7" s="118">
        <v>26</v>
      </c>
      <c r="BR7" s="118">
        <v>27</v>
      </c>
      <c r="BS7" s="118">
        <v>0</v>
      </c>
      <c r="BT7" s="118">
        <v>0</v>
      </c>
      <c r="BU7" s="118">
        <v>0</v>
      </c>
      <c r="BV7" s="118">
        <v>0</v>
      </c>
      <c r="BW7" s="123">
        <v>7</v>
      </c>
      <c r="BX7" s="118">
        <v>5</v>
      </c>
      <c r="BY7" s="118">
        <v>5</v>
      </c>
      <c r="BZ7" s="118">
        <v>7</v>
      </c>
      <c r="CA7" s="122" t="s">
        <v>70</v>
      </c>
    </row>
    <row r="8" spans="1:79" s="116" customFormat="1" ht="62.25" customHeight="1" x14ac:dyDescent="0.25">
      <c r="A8" s="187" t="s">
        <v>6</v>
      </c>
      <c r="B8" s="211" t="s">
        <v>65</v>
      </c>
      <c r="C8" s="185">
        <f>SUMIF($G$3:$BZ$3,C$3,$G8:$BZ8)</f>
        <v>48</v>
      </c>
      <c r="D8" s="185">
        <f t="shared" si="0"/>
        <v>102</v>
      </c>
      <c r="E8" s="185">
        <f t="shared" si="0"/>
        <v>125</v>
      </c>
      <c r="F8" s="185">
        <f t="shared" si="0"/>
        <v>132</v>
      </c>
      <c r="G8" s="118">
        <v>1</v>
      </c>
      <c r="H8" s="118">
        <v>25</v>
      </c>
      <c r="I8" s="118">
        <v>29</v>
      </c>
      <c r="J8" s="118">
        <v>37</v>
      </c>
      <c r="K8" s="118">
        <v>1</v>
      </c>
      <c r="L8" s="118">
        <v>8</v>
      </c>
      <c r="M8" s="118">
        <v>5</v>
      </c>
      <c r="N8" s="118">
        <v>4</v>
      </c>
      <c r="O8" s="118"/>
      <c r="P8" s="118"/>
      <c r="Q8" s="118"/>
      <c r="R8" s="118"/>
      <c r="S8" s="118">
        <v>0</v>
      </c>
      <c r="T8" s="118">
        <v>2</v>
      </c>
      <c r="U8" s="118">
        <v>6</v>
      </c>
      <c r="V8" s="118">
        <v>6</v>
      </c>
      <c r="W8" s="118">
        <v>5</v>
      </c>
      <c r="X8" s="118">
        <v>7</v>
      </c>
      <c r="Y8" s="118">
        <v>5</v>
      </c>
      <c r="Z8" s="118">
        <v>5</v>
      </c>
      <c r="AA8" s="123">
        <v>10</v>
      </c>
      <c r="AB8" s="124">
        <v>9</v>
      </c>
      <c r="AC8" s="124">
        <v>11</v>
      </c>
      <c r="AD8" s="124">
        <v>4</v>
      </c>
      <c r="AE8" s="124"/>
      <c r="AF8" s="124"/>
      <c r="AG8" s="124"/>
      <c r="AH8" s="124"/>
      <c r="AI8" s="118">
        <v>14</v>
      </c>
      <c r="AJ8" s="118">
        <v>9</v>
      </c>
      <c r="AK8" s="118">
        <v>8</v>
      </c>
      <c r="AL8" s="118">
        <v>5</v>
      </c>
      <c r="AM8" s="118">
        <v>0</v>
      </c>
      <c r="AN8" s="118">
        <v>0</v>
      </c>
      <c r="AO8" s="118">
        <v>0</v>
      </c>
      <c r="AP8" s="118">
        <v>0</v>
      </c>
      <c r="AQ8" s="121">
        <v>2</v>
      </c>
      <c r="AR8" s="121">
        <v>7</v>
      </c>
      <c r="AS8" s="121">
        <v>6</v>
      </c>
      <c r="AT8" s="121">
        <v>6</v>
      </c>
      <c r="AU8" s="118">
        <v>0</v>
      </c>
      <c r="AV8" s="118">
        <v>0</v>
      </c>
      <c r="AW8" s="118">
        <v>0</v>
      </c>
      <c r="AX8" s="118">
        <v>0</v>
      </c>
      <c r="AY8" s="118">
        <v>4</v>
      </c>
      <c r="AZ8" s="118">
        <v>7</v>
      </c>
      <c r="BA8" s="118">
        <v>5</v>
      </c>
      <c r="BB8" s="118">
        <v>6</v>
      </c>
      <c r="BC8" s="118">
        <v>1</v>
      </c>
      <c r="BD8" s="118">
        <v>4</v>
      </c>
      <c r="BE8" s="118">
        <v>13</v>
      </c>
      <c r="BF8" s="118">
        <v>18</v>
      </c>
      <c r="BG8" s="118">
        <v>2</v>
      </c>
      <c r="BH8" s="118">
        <v>3</v>
      </c>
      <c r="BI8" s="118">
        <v>5</v>
      </c>
      <c r="BJ8" s="118">
        <v>5</v>
      </c>
      <c r="BK8" s="118">
        <v>2</v>
      </c>
      <c r="BL8" s="118">
        <v>4</v>
      </c>
      <c r="BM8" s="118">
        <v>4</v>
      </c>
      <c r="BN8" s="118">
        <v>7</v>
      </c>
      <c r="BO8" s="118">
        <v>6</v>
      </c>
      <c r="BP8" s="118">
        <v>15</v>
      </c>
      <c r="BQ8" s="118">
        <v>25</v>
      </c>
      <c r="BR8" s="118">
        <v>27</v>
      </c>
      <c r="BS8" s="118">
        <v>0</v>
      </c>
      <c r="BT8" s="118">
        <v>0</v>
      </c>
      <c r="BU8" s="118">
        <v>0</v>
      </c>
      <c r="BV8" s="118">
        <v>0</v>
      </c>
      <c r="BW8" s="123">
        <v>0</v>
      </c>
      <c r="BX8" s="118">
        <v>2</v>
      </c>
      <c r="BY8" s="118">
        <v>3</v>
      </c>
      <c r="BZ8" s="118">
        <v>2</v>
      </c>
      <c r="CA8" s="122"/>
    </row>
    <row r="9" spans="1:79" s="160" customFormat="1" ht="75.75" customHeight="1" x14ac:dyDescent="0.25">
      <c r="A9" s="161"/>
      <c r="B9" s="162" t="s">
        <v>229</v>
      </c>
      <c r="C9" s="157">
        <f t="shared" ref="C9:U9" si="3">IF(ISNUMBER(C8/C7),C8/C7,"")</f>
        <v>0.30967741935483872</v>
      </c>
      <c r="D9" s="157">
        <f t="shared" si="3"/>
        <v>0.43965517241379309</v>
      </c>
      <c r="E9" s="157">
        <f t="shared" si="3"/>
        <v>0.43706293706293708</v>
      </c>
      <c r="F9" s="157">
        <f t="shared" si="3"/>
        <v>0.41904761904761906</v>
      </c>
      <c r="G9" s="157">
        <f t="shared" si="3"/>
        <v>5.2631578947368418E-2</v>
      </c>
      <c r="H9" s="157">
        <f t="shared" si="3"/>
        <v>0.86206896551724133</v>
      </c>
      <c r="I9" s="157">
        <f t="shared" si="3"/>
        <v>0.53703703703703709</v>
      </c>
      <c r="J9" s="157">
        <f t="shared" si="3"/>
        <v>0.578125</v>
      </c>
      <c r="K9" s="157">
        <f t="shared" si="3"/>
        <v>0.25</v>
      </c>
      <c r="L9" s="157">
        <f t="shared" si="3"/>
        <v>0.44444444444444442</v>
      </c>
      <c r="M9" s="157">
        <f t="shared" si="3"/>
        <v>0.27777777777777779</v>
      </c>
      <c r="N9" s="157">
        <f t="shared" si="3"/>
        <v>0.22222222222222221</v>
      </c>
      <c r="O9" s="157" t="str">
        <f t="shared" si="3"/>
        <v/>
      </c>
      <c r="P9" s="157" t="str">
        <f t="shared" si="3"/>
        <v/>
      </c>
      <c r="Q9" s="157" t="str">
        <f t="shared" si="3"/>
        <v/>
      </c>
      <c r="R9" s="157" t="str">
        <f t="shared" si="3"/>
        <v/>
      </c>
      <c r="S9" s="157" t="str">
        <f t="shared" si="3"/>
        <v/>
      </c>
      <c r="T9" s="157">
        <f t="shared" si="3"/>
        <v>0.25</v>
      </c>
      <c r="U9" s="157">
        <f t="shared" si="3"/>
        <v>0.54545454545454541</v>
      </c>
      <c r="V9" s="157">
        <f t="shared" ref="V9:AD9" si="4">IF(ISNUMBER(V8/V7),V8/V7,"")</f>
        <v>0.35294117647058826</v>
      </c>
      <c r="W9" s="157">
        <f t="shared" si="4"/>
        <v>0.19230769230769232</v>
      </c>
      <c r="X9" s="157">
        <f t="shared" si="4"/>
        <v>0.23333333333333334</v>
      </c>
      <c r="Y9" s="157">
        <f t="shared" si="4"/>
        <v>0.16666666666666666</v>
      </c>
      <c r="Z9" s="157">
        <f t="shared" si="4"/>
        <v>0.16666666666666666</v>
      </c>
      <c r="AA9" s="157">
        <f t="shared" si="4"/>
        <v>0.7142857142857143</v>
      </c>
      <c r="AB9" s="157">
        <f t="shared" si="4"/>
        <v>0.47368421052631576</v>
      </c>
      <c r="AC9" s="157">
        <f t="shared" si="4"/>
        <v>0.52380952380952384</v>
      </c>
      <c r="AD9" s="157">
        <f t="shared" si="4"/>
        <v>0.17391304347826086</v>
      </c>
      <c r="AE9" s="157"/>
      <c r="AF9" s="157"/>
      <c r="AG9" s="157"/>
      <c r="AH9" s="157"/>
      <c r="AI9" s="157">
        <f t="shared" ref="AI9:BZ9" si="5">IF(ISNUMBER(AI8/AI7),AI8/AI7,"")</f>
        <v>0.77777777777777779</v>
      </c>
      <c r="AJ9" s="157">
        <f t="shared" si="5"/>
        <v>0.45</v>
      </c>
      <c r="AK9" s="157">
        <f t="shared" si="5"/>
        <v>0.4</v>
      </c>
      <c r="AL9" s="157">
        <f t="shared" si="5"/>
        <v>0.25</v>
      </c>
      <c r="AM9" s="157" t="str">
        <f t="shared" si="5"/>
        <v/>
      </c>
      <c r="AN9" s="157" t="str">
        <f t="shared" si="5"/>
        <v/>
      </c>
      <c r="AO9" s="157" t="str">
        <f t="shared" si="5"/>
        <v/>
      </c>
      <c r="AP9" s="157" t="str">
        <f t="shared" si="5"/>
        <v/>
      </c>
      <c r="AQ9" s="158">
        <f t="shared" si="5"/>
        <v>0.14285714285714285</v>
      </c>
      <c r="AR9" s="158">
        <f t="shared" si="5"/>
        <v>0.25</v>
      </c>
      <c r="AS9" s="158">
        <f t="shared" si="5"/>
        <v>0.1875</v>
      </c>
      <c r="AT9" s="158">
        <f t="shared" si="5"/>
        <v>0.17647058823529413</v>
      </c>
      <c r="AU9" s="157" t="str">
        <f t="shared" si="5"/>
        <v/>
      </c>
      <c r="AV9" s="157" t="str">
        <f t="shared" si="5"/>
        <v/>
      </c>
      <c r="AW9" s="157" t="str">
        <f t="shared" si="5"/>
        <v/>
      </c>
      <c r="AX9" s="157" t="str">
        <f t="shared" si="5"/>
        <v/>
      </c>
      <c r="AY9" s="157">
        <f t="shared" si="5"/>
        <v>0.21052631578947367</v>
      </c>
      <c r="AZ9" s="157">
        <f t="shared" si="5"/>
        <v>0.33333333333333331</v>
      </c>
      <c r="BA9" s="157">
        <f t="shared" si="5"/>
        <v>0.21739130434782608</v>
      </c>
      <c r="BB9" s="157">
        <f t="shared" si="5"/>
        <v>0.23076923076923078</v>
      </c>
      <c r="BC9" s="157">
        <f t="shared" si="5"/>
        <v>9.0909090909090912E-2</v>
      </c>
      <c r="BD9" s="157">
        <f t="shared" si="5"/>
        <v>0.30769230769230771</v>
      </c>
      <c r="BE9" s="157">
        <f t="shared" si="5"/>
        <v>0.52</v>
      </c>
      <c r="BF9" s="157">
        <f t="shared" si="5"/>
        <v>0.72</v>
      </c>
      <c r="BG9" s="157">
        <f t="shared" si="5"/>
        <v>0.5</v>
      </c>
      <c r="BH9" s="157">
        <f t="shared" si="5"/>
        <v>0.375</v>
      </c>
      <c r="BI9" s="157">
        <f t="shared" si="5"/>
        <v>0.41666666666666669</v>
      </c>
      <c r="BJ9" s="157">
        <f t="shared" si="5"/>
        <v>0.33333333333333331</v>
      </c>
      <c r="BK9" s="157">
        <f t="shared" si="5"/>
        <v>0.22222222222222221</v>
      </c>
      <c r="BL9" s="157">
        <f t="shared" si="5"/>
        <v>0.44444444444444442</v>
      </c>
      <c r="BM9" s="157">
        <f t="shared" si="5"/>
        <v>0.44444444444444442</v>
      </c>
      <c r="BN9" s="157">
        <f t="shared" si="5"/>
        <v>0.77777777777777779</v>
      </c>
      <c r="BO9" s="157">
        <f t="shared" si="5"/>
        <v>0.6</v>
      </c>
      <c r="BP9" s="157">
        <f t="shared" si="5"/>
        <v>0.625</v>
      </c>
      <c r="BQ9" s="157">
        <f t="shared" si="5"/>
        <v>0.96153846153846156</v>
      </c>
      <c r="BR9" s="157">
        <f t="shared" si="5"/>
        <v>1</v>
      </c>
      <c r="BS9" s="157" t="str">
        <f t="shared" si="5"/>
        <v/>
      </c>
      <c r="BT9" s="157" t="str">
        <f t="shared" si="5"/>
        <v/>
      </c>
      <c r="BU9" s="157" t="str">
        <f t="shared" si="5"/>
        <v/>
      </c>
      <c r="BV9" s="157" t="str">
        <f t="shared" si="5"/>
        <v/>
      </c>
      <c r="BW9" s="157">
        <f t="shared" si="5"/>
        <v>0</v>
      </c>
      <c r="BX9" s="157">
        <f t="shared" si="5"/>
        <v>0.4</v>
      </c>
      <c r="BY9" s="157">
        <f t="shared" si="5"/>
        <v>0.6</v>
      </c>
      <c r="BZ9" s="157">
        <f t="shared" si="5"/>
        <v>0.2857142857142857</v>
      </c>
      <c r="CA9" s="159"/>
    </row>
    <row r="10" spans="1:79" s="116" customFormat="1" ht="31.5" x14ac:dyDescent="0.25">
      <c r="A10" s="183" t="s">
        <v>7</v>
      </c>
      <c r="B10" s="184" t="s">
        <v>8</v>
      </c>
      <c r="C10" s="185">
        <f t="shared" ref="C10:C21" si="6">SUMIF($G$3:$BZ$3,C$3,$G10:$BZ10)</f>
        <v>368</v>
      </c>
      <c r="D10" s="185">
        <f t="shared" si="0"/>
        <v>400</v>
      </c>
      <c r="E10" s="185">
        <f t="shared" si="0"/>
        <v>409</v>
      </c>
      <c r="F10" s="185">
        <f t="shared" si="0"/>
        <v>419</v>
      </c>
      <c r="G10" s="119">
        <v>36</v>
      </c>
      <c r="H10" s="119">
        <v>37</v>
      </c>
      <c r="I10" s="119">
        <v>37</v>
      </c>
      <c r="J10" s="119">
        <v>37</v>
      </c>
      <c r="K10" s="119">
        <v>24</v>
      </c>
      <c r="L10" s="119">
        <v>24</v>
      </c>
      <c r="M10" s="119">
        <v>25</v>
      </c>
      <c r="N10" s="119">
        <v>25</v>
      </c>
      <c r="O10" s="119">
        <v>27</v>
      </c>
      <c r="P10" s="119">
        <v>29</v>
      </c>
      <c r="Q10" s="119">
        <v>29</v>
      </c>
      <c r="R10" s="119">
        <v>29</v>
      </c>
      <c r="S10" s="119">
        <v>11</v>
      </c>
      <c r="T10" s="119">
        <v>12</v>
      </c>
      <c r="U10" s="119">
        <v>13</v>
      </c>
      <c r="V10" s="119">
        <v>13</v>
      </c>
      <c r="W10" s="119">
        <v>20</v>
      </c>
      <c r="X10" s="119">
        <v>24</v>
      </c>
      <c r="Y10" s="119">
        <v>24</v>
      </c>
      <c r="Z10" s="119">
        <v>24</v>
      </c>
      <c r="AA10" s="119">
        <v>31</v>
      </c>
      <c r="AB10" s="119">
        <v>42</v>
      </c>
      <c r="AC10" s="119">
        <v>36</v>
      </c>
      <c r="AD10" s="119">
        <v>36</v>
      </c>
      <c r="AE10" s="119"/>
      <c r="AF10" s="119"/>
      <c r="AG10" s="119"/>
      <c r="AH10" s="119"/>
      <c r="AI10" s="119">
        <v>27</v>
      </c>
      <c r="AJ10" s="119">
        <v>28</v>
      </c>
      <c r="AK10" s="119">
        <v>29</v>
      </c>
      <c r="AL10" s="119">
        <v>30</v>
      </c>
      <c r="AM10" s="119">
        <v>26</v>
      </c>
      <c r="AN10" s="119">
        <v>26</v>
      </c>
      <c r="AO10" s="119">
        <v>28</v>
      </c>
      <c r="AP10" s="119">
        <v>29</v>
      </c>
      <c r="AQ10" s="121">
        <v>23</v>
      </c>
      <c r="AR10" s="121">
        <v>23</v>
      </c>
      <c r="AS10" s="121">
        <v>25</v>
      </c>
      <c r="AT10" s="121">
        <v>27</v>
      </c>
      <c r="AU10" s="119">
        <v>19</v>
      </c>
      <c r="AV10" s="119">
        <v>26</v>
      </c>
      <c r="AW10" s="119">
        <v>32</v>
      </c>
      <c r="AX10" s="119">
        <v>34</v>
      </c>
      <c r="AY10" s="119">
        <v>46</v>
      </c>
      <c r="AZ10" s="119">
        <v>48</v>
      </c>
      <c r="BA10" s="119">
        <v>48</v>
      </c>
      <c r="BB10" s="119">
        <v>48</v>
      </c>
      <c r="BC10" s="119">
        <v>20</v>
      </c>
      <c r="BD10" s="119">
        <v>20</v>
      </c>
      <c r="BE10" s="119">
        <v>21</v>
      </c>
      <c r="BF10" s="119">
        <v>22</v>
      </c>
      <c r="BG10" s="119">
        <v>12</v>
      </c>
      <c r="BH10" s="119">
        <v>12</v>
      </c>
      <c r="BI10" s="119">
        <v>13</v>
      </c>
      <c r="BJ10" s="119">
        <v>14</v>
      </c>
      <c r="BK10" s="119">
        <v>9</v>
      </c>
      <c r="BL10" s="119">
        <v>9</v>
      </c>
      <c r="BM10" s="119">
        <v>9</v>
      </c>
      <c r="BN10" s="119">
        <v>9</v>
      </c>
      <c r="BO10" s="119">
        <v>12</v>
      </c>
      <c r="BP10" s="119">
        <v>16</v>
      </c>
      <c r="BQ10" s="119">
        <v>17</v>
      </c>
      <c r="BR10" s="119">
        <v>19</v>
      </c>
      <c r="BS10" s="119">
        <v>13</v>
      </c>
      <c r="BT10" s="119">
        <v>13</v>
      </c>
      <c r="BU10" s="119">
        <v>14</v>
      </c>
      <c r="BV10" s="119">
        <v>14</v>
      </c>
      <c r="BW10" s="119">
        <v>12</v>
      </c>
      <c r="BX10" s="119">
        <v>11</v>
      </c>
      <c r="BY10" s="119">
        <v>9</v>
      </c>
      <c r="BZ10" s="119">
        <v>9</v>
      </c>
      <c r="CA10" s="122" t="s">
        <v>75</v>
      </c>
    </row>
    <row r="11" spans="1:79" s="116" customFormat="1" ht="25.5" customHeight="1" x14ac:dyDescent="0.25">
      <c r="A11" s="183" t="s">
        <v>9</v>
      </c>
      <c r="B11" s="210" t="s">
        <v>549</v>
      </c>
      <c r="C11" s="185">
        <f t="shared" si="6"/>
        <v>56</v>
      </c>
      <c r="D11" s="185">
        <f t="shared" si="0"/>
        <v>107</v>
      </c>
      <c r="E11" s="185">
        <f t="shared" si="0"/>
        <v>96</v>
      </c>
      <c r="F11" s="185">
        <f t="shared" si="0"/>
        <v>122</v>
      </c>
      <c r="G11" s="118">
        <v>17</v>
      </c>
      <c r="H11" s="118">
        <v>25</v>
      </c>
      <c r="I11" s="118">
        <v>29</v>
      </c>
      <c r="J11" s="118">
        <v>37</v>
      </c>
      <c r="K11" s="118">
        <v>4</v>
      </c>
      <c r="L11" s="118">
        <v>4</v>
      </c>
      <c r="M11" s="118">
        <v>5</v>
      </c>
      <c r="N11" s="118">
        <v>5</v>
      </c>
      <c r="O11" s="118"/>
      <c r="P11" s="118"/>
      <c r="Q11" s="118"/>
      <c r="R11" s="118"/>
      <c r="S11" s="118">
        <v>0</v>
      </c>
      <c r="T11" s="118">
        <v>0</v>
      </c>
      <c r="U11" s="118">
        <v>2</v>
      </c>
      <c r="V11" s="118">
        <v>2</v>
      </c>
      <c r="W11" s="118">
        <v>4</v>
      </c>
      <c r="X11" s="118">
        <v>6</v>
      </c>
      <c r="Y11" s="118">
        <v>7</v>
      </c>
      <c r="Z11" s="118">
        <v>5</v>
      </c>
      <c r="AA11" s="124">
        <v>8</v>
      </c>
      <c r="AB11" s="123">
        <v>12</v>
      </c>
      <c r="AC11" s="123">
        <v>15</v>
      </c>
      <c r="AD11" s="123">
        <v>20</v>
      </c>
      <c r="AE11" s="123"/>
      <c r="AF11" s="123"/>
      <c r="AG11" s="123"/>
      <c r="AH11" s="123"/>
      <c r="AI11" s="118">
        <v>2</v>
      </c>
      <c r="AJ11" s="118">
        <v>20</v>
      </c>
      <c r="AK11" s="118">
        <v>5</v>
      </c>
      <c r="AL11" s="118">
        <v>5</v>
      </c>
      <c r="AM11" s="118">
        <v>8</v>
      </c>
      <c r="AN11" s="118">
        <v>6</v>
      </c>
      <c r="AO11" s="118">
        <v>8</v>
      </c>
      <c r="AP11" s="118">
        <v>6</v>
      </c>
      <c r="AQ11" s="121">
        <v>7</v>
      </c>
      <c r="AR11" s="121">
        <v>3</v>
      </c>
      <c r="AS11" s="121">
        <v>4</v>
      </c>
      <c r="AT11" s="121">
        <v>5</v>
      </c>
      <c r="AU11" s="123">
        <v>0</v>
      </c>
      <c r="AV11" s="118">
        <v>0</v>
      </c>
      <c r="AW11" s="118">
        <v>1</v>
      </c>
      <c r="AX11" s="118">
        <v>1</v>
      </c>
      <c r="AY11" s="118">
        <v>1</v>
      </c>
      <c r="AZ11" s="118">
        <v>6</v>
      </c>
      <c r="BA11" s="118">
        <v>4</v>
      </c>
      <c r="BB11" s="118">
        <v>4</v>
      </c>
      <c r="BC11" s="118">
        <v>2</v>
      </c>
      <c r="BD11" s="118">
        <v>15</v>
      </c>
      <c r="BE11" s="118">
        <v>3</v>
      </c>
      <c r="BF11" s="118">
        <v>1</v>
      </c>
      <c r="BG11" s="118">
        <v>2</v>
      </c>
      <c r="BH11" s="118">
        <v>2</v>
      </c>
      <c r="BI11" s="118">
        <v>2</v>
      </c>
      <c r="BJ11" s="118">
        <v>2</v>
      </c>
      <c r="BK11" s="118" t="s">
        <v>168</v>
      </c>
      <c r="BL11" s="118">
        <v>4</v>
      </c>
      <c r="BM11" s="118">
        <v>1</v>
      </c>
      <c r="BN11" s="118">
        <v>2</v>
      </c>
      <c r="BO11" s="118">
        <v>0</v>
      </c>
      <c r="BP11" s="118">
        <v>2</v>
      </c>
      <c r="BQ11" s="118">
        <v>4</v>
      </c>
      <c r="BR11" s="118">
        <v>6</v>
      </c>
      <c r="BS11" s="118">
        <v>0</v>
      </c>
      <c r="BT11" s="118">
        <v>0</v>
      </c>
      <c r="BU11" s="118">
        <v>4</v>
      </c>
      <c r="BV11" s="118">
        <v>20</v>
      </c>
      <c r="BW11" s="118">
        <v>1</v>
      </c>
      <c r="BX11" s="118">
        <v>2</v>
      </c>
      <c r="BY11" s="118">
        <v>2</v>
      </c>
      <c r="BZ11" s="118">
        <v>1</v>
      </c>
      <c r="CA11" s="122"/>
    </row>
    <row r="12" spans="1:79" s="116" customFormat="1" ht="31.5" x14ac:dyDescent="0.25">
      <c r="A12" s="183" t="s">
        <v>11</v>
      </c>
      <c r="B12" s="210" t="s">
        <v>240</v>
      </c>
      <c r="C12" s="185">
        <f t="shared" si="6"/>
        <v>47</v>
      </c>
      <c r="D12" s="185">
        <f t="shared" si="0"/>
        <v>104</v>
      </c>
      <c r="E12" s="185">
        <f t="shared" si="0"/>
        <v>93</v>
      </c>
      <c r="F12" s="185">
        <f t="shared" si="0"/>
        <v>92</v>
      </c>
      <c r="G12" s="118">
        <v>9</v>
      </c>
      <c r="H12" s="118">
        <v>15</v>
      </c>
      <c r="I12" s="118">
        <v>22</v>
      </c>
      <c r="J12" s="118">
        <v>25</v>
      </c>
      <c r="K12" s="118">
        <v>2</v>
      </c>
      <c r="L12" s="118">
        <v>4</v>
      </c>
      <c r="M12" s="118">
        <v>6</v>
      </c>
      <c r="N12" s="118">
        <v>4</v>
      </c>
      <c r="O12" s="118"/>
      <c r="P12" s="118"/>
      <c r="Q12" s="118"/>
      <c r="R12" s="118"/>
      <c r="S12" s="118">
        <v>0</v>
      </c>
      <c r="T12" s="118">
        <v>5</v>
      </c>
      <c r="U12" s="118">
        <v>5</v>
      </c>
      <c r="V12" s="118">
        <v>5</v>
      </c>
      <c r="W12" s="118">
        <v>3</v>
      </c>
      <c r="X12" s="118">
        <v>4</v>
      </c>
      <c r="Y12" s="118">
        <v>5</v>
      </c>
      <c r="Z12" s="118">
        <v>4</v>
      </c>
      <c r="AA12" s="123">
        <v>9</v>
      </c>
      <c r="AB12" s="123">
        <v>5</v>
      </c>
      <c r="AC12" s="123">
        <v>10</v>
      </c>
      <c r="AD12" s="123">
        <v>5</v>
      </c>
      <c r="AE12" s="123"/>
      <c r="AF12" s="123"/>
      <c r="AG12" s="123"/>
      <c r="AH12" s="123"/>
      <c r="AI12" s="118">
        <v>1</v>
      </c>
      <c r="AJ12" s="118">
        <v>5</v>
      </c>
      <c r="AK12" s="118">
        <v>5</v>
      </c>
      <c r="AL12" s="118">
        <v>5</v>
      </c>
      <c r="AM12" s="118">
        <v>8</v>
      </c>
      <c r="AN12" s="118">
        <v>4</v>
      </c>
      <c r="AO12" s="118">
        <v>8</v>
      </c>
      <c r="AP12" s="118">
        <v>4</v>
      </c>
      <c r="AQ12" s="121">
        <v>4</v>
      </c>
      <c r="AR12" s="121">
        <v>6</v>
      </c>
      <c r="AS12" s="121">
        <v>12</v>
      </c>
      <c r="AT12" s="121">
        <v>18</v>
      </c>
      <c r="AU12" s="118">
        <v>0</v>
      </c>
      <c r="AV12" s="118">
        <v>17</v>
      </c>
      <c r="AW12" s="118">
        <v>2</v>
      </c>
      <c r="AX12" s="118">
        <v>2</v>
      </c>
      <c r="AY12" s="118">
        <v>4</v>
      </c>
      <c r="AZ12" s="118">
        <v>15</v>
      </c>
      <c r="BA12" s="118">
        <v>6</v>
      </c>
      <c r="BB12" s="118">
        <v>6</v>
      </c>
      <c r="BC12" s="118">
        <v>2</v>
      </c>
      <c r="BD12" s="118">
        <v>15</v>
      </c>
      <c r="BE12" s="118">
        <v>0</v>
      </c>
      <c r="BF12" s="118">
        <v>0</v>
      </c>
      <c r="BG12" s="118">
        <v>2</v>
      </c>
      <c r="BH12" s="118">
        <v>2</v>
      </c>
      <c r="BI12" s="118">
        <v>2</v>
      </c>
      <c r="BJ12" s="118">
        <v>2</v>
      </c>
      <c r="BK12" s="118">
        <v>1</v>
      </c>
      <c r="BL12" s="118">
        <v>2</v>
      </c>
      <c r="BM12" s="118">
        <v>2</v>
      </c>
      <c r="BN12" s="118">
        <v>1</v>
      </c>
      <c r="BO12" s="118">
        <v>1</v>
      </c>
      <c r="BP12" s="118">
        <v>2</v>
      </c>
      <c r="BQ12" s="118">
        <v>3</v>
      </c>
      <c r="BR12" s="118">
        <v>4</v>
      </c>
      <c r="BS12" s="118">
        <v>0</v>
      </c>
      <c r="BT12" s="118">
        <v>1</v>
      </c>
      <c r="BU12" s="118">
        <v>3</v>
      </c>
      <c r="BV12" s="118">
        <v>6</v>
      </c>
      <c r="BW12" s="118">
        <v>1</v>
      </c>
      <c r="BX12" s="118">
        <v>2</v>
      </c>
      <c r="BY12" s="118">
        <v>2</v>
      </c>
      <c r="BZ12" s="118">
        <v>1</v>
      </c>
      <c r="CA12" s="122"/>
    </row>
    <row r="13" spans="1:79" s="116" customFormat="1" ht="21.75" customHeight="1" x14ac:dyDescent="0.25">
      <c r="A13" s="183" t="s">
        <v>13</v>
      </c>
      <c r="B13" s="210" t="s">
        <v>550</v>
      </c>
      <c r="C13" s="185">
        <f t="shared" si="6"/>
        <v>80</v>
      </c>
      <c r="D13" s="185">
        <f t="shared" si="0"/>
        <v>86</v>
      </c>
      <c r="E13" s="185">
        <f t="shared" si="0"/>
        <v>97</v>
      </c>
      <c r="F13" s="185">
        <f t="shared" si="0"/>
        <v>106</v>
      </c>
      <c r="G13" s="118">
        <v>9</v>
      </c>
      <c r="H13" s="118">
        <v>15</v>
      </c>
      <c r="I13" s="118">
        <v>22</v>
      </c>
      <c r="J13" s="118">
        <v>25</v>
      </c>
      <c r="K13" s="118">
        <v>1</v>
      </c>
      <c r="L13" s="118">
        <v>5</v>
      </c>
      <c r="M13" s="118">
        <v>4</v>
      </c>
      <c r="N13" s="118">
        <v>5</v>
      </c>
      <c r="O13" s="118">
        <v>5</v>
      </c>
      <c r="P13" s="118">
        <v>6</v>
      </c>
      <c r="Q13" s="118">
        <v>7</v>
      </c>
      <c r="R13" s="118">
        <v>8</v>
      </c>
      <c r="S13" s="118">
        <v>1</v>
      </c>
      <c r="T13" s="118">
        <v>0</v>
      </c>
      <c r="U13" s="118">
        <v>2</v>
      </c>
      <c r="V13" s="118">
        <v>2</v>
      </c>
      <c r="W13" s="118">
        <v>1</v>
      </c>
      <c r="X13" s="118">
        <v>1</v>
      </c>
      <c r="Y13" s="118">
        <v>1</v>
      </c>
      <c r="Z13" s="118">
        <v>1</v>
      </c>
      <c r="AA13" s="124">
        <v>8</v>
      </c>
      <c r="AB13" s="124">
        <v>10</v>
      </c>
      <c r="AC13" s="124">
        <v>10</v>
      </c>
      <c r="AD13" s="124">
        <v>10</v>
      </c>
      <c r="AE13" s="124"/>
      <c r="AF13" s="124"/>
      <c r="AG13" s="124"/>
      <c r="AH13" s="124"/>
      <c r="AI13" s="118">
        <v>10</v>
      </c>
      <c r="AJ13" s="118">
        <v>3</v>
      </c>
      <c r="AK13" s="118">
        <v>3</v>
      </c>
      <c r="AL13" s="118">
        <v>3</v>
      </c>
      <c r="AM13" s="118">
        <v>0</v>
      </c>
      <c r="AN13" s="118">
        <v>2</v>
      </c>
      <c r="AO13" s="118">
        <v>2</v>
      </c>
      <c r="AP13" s="118">
        <v>2</v>
      </c>
      <c r="AQ13" s="121">
        <v>9</v>
      </c>
      <c r="AR13" s="121">
        <v>12</v>
      </c>
      <c r="AS13" s="121">
        <v>16</v>
      </c>
      <c r="AT13" s="121">
        <v>21</v>
      </c>
      <c r="AU13" s="123">
        <v>2</v>
      </c>
      <c r="AV13" s="118">
        <v>2</v>
      </c>
      <c r="AW13" s="118">
        <v>1</v>
      </c>
      <c r="AX13" s="118">
        <v>2</v>
      </c>
      <c r="AY13" s="118">
        <v>12</v>
      </c>
      <c r="AZ13" s="147">
        <v>4</v>
      </c>
      <c r="BA13" s="147">
        <v>2</v>
      </c>
      <c r="BB13" s="147">
        <v>2</v>
      </c>
      <c r="BC13" s="118">
        <v>0</v>
      </c>
      <c r="BD13" s="118">
        <v>5</v>
      </c>
      <c r="BE13" s="118">
        <v>3</v>
      </c>
      <c r="BF13" s="118">
        <v>1</v>
      </c>
      <c r="BG13" s="118">
        <v>2</v>
      </c>
      <c r="BH13" s="118">
        <v>2</v>
      </c>
      <c r="BI13" s="118">
        <v>4</v>
      </c>
      <c r="BJ13" s="118">
        <v>4</v>
      </c>
      <c r="BK13" s="118">
        <v>4</v>
      </c>
      <c r="BL13" s="118">
        <v>1</v>
      </c>
      <c r="BM13" s="118">
        <v>2</v>
      </c>
      <c r="BN13" s="118">
        <v>1</v>
      </c>
      <c r="BO13" s="118">
        <v>3</v>
      </c>
      <c r="BP13" s="118">
        <v>4</v>
      </c>
      <c r="BQ13" s="118">
        <v>5</v>
      </c>
      <c r="BR13" s="118">
        <v>6</v>
      </c>
      <c r="BS13" s="118">
        <v>12</v>
      </c>
      <c r="BT13" s="118">
        <v>12</v>
      </c>
      <c r="BU13" s="118">
        <v>12</v>
      </c>
      <c r="BV13" s="118">
        <v>12</v>
      </c>
      <c r="BW13" s="118">
        <v>1</v>
      </c>
      <c r="BX13" s="118">
        <v>2</v>
      </c>
      <c r="BY13" s="118">
        <v>1</v>
      </c>
      <c r="BZ13" s="118">
        <v>1</v>
      </c>
      <c r="CA13" s="122"/>
    </row>
    <row r="14" spans="1:79" s="116" customFormat="1" ht="31.5" x14ac:dyDescent="0.25">
      <c r="A14" s="183" t="s">
        <v>15</v>
      </c>
      <c r="B14" s="210" t="s">
        <v>551</v>
      </c>
      <c r="C14" s="185">
        <f t="shared" si="6"/>
        <v>3</v>
      </c>
      <c r="D14" s="185">
        <f t="shared" si="0"/>
        <v>9</v>
      </c>
      <c r="E14" s="185">
        <f t="shared" si="0"/>
        <v>11</v>
      </c>
      <c r="F14" s="185">
        <f t="shared" si="0"/>
        <v>15</v>
      </c>
      <c r="G14" s="118">
        <v>0</v>
      </c>
      <c r="H14" s="118">
        <v>1</v>
      </c>
      <c r="I14" s="118">
        <v>0</v>
      </c>
      <c r="J14" s="118">
        <v>2</v>
      </c>
      <c r="K14" s="118">
        <v>1</v>
      </c>
      <c r="L14" s="118">
        <v>0</v>
      </c>
      <c r="M14" s="118">
        <v>0</v>
      </c>
      <c r="N14" s="118">
        <v>1</v>
      </c>
      <c r="O14" s="118"/>
      <c r="P14" s="118"/>
      <c r="Q14" s="118"/>
      <c r="R14" s="118"/>
      <c r="S14" s="118">
        <v>0</v>
      </c>
      <c r="T14" s="118">
        <v>0</v>
      </c>
      <c r="U14" s="118">
        <v>1</v>
      </c>
      <c r="V14" s="118">
        <v>1</v>
      </c>
      <c r="W14" s="118">
        <v>1</v>
      </c>
      <c r="X14" s="118">
        <v>0</v>
      </c>
      <c r="Y14" s="118">
        <v>1</v>
      </c>
      <c r="Z14" s="118">
        <v>0</v>
      </c>
      <c r="AA14" s="123">
        <v>0</v>
      </c>
      <c r="AB14" s="123">
        <v>1</v>
      </c>
      <c r="AC14" s="123">
        <v>1</v>
      </c>
      <c r="AD14" s="123">
        <v>1</v>
      </c>
      <c r="AE14" s="123"/>
      <c r="AF14" s="123"/>
      <c r="AG14" s="123"/>
      <c r="AH14" s="123"/>
      <c r="AI14" s="118">
        <v>0</v>
      </c>
      <c r="AJ14" s="118">
        <v>1</v>
      </c>
      <c r="AK14" s="118">
        <v>1</v>
      </c>
      <c r="AL14" s="118">
        <v>1</v>
      </c>
      <c r="AM14" s="118">
        <v>0</v>
      </c>
      <c r="AN14" s="118">
        <v>1</v>
      </c>
      <c r="AO14" s="118">
        <v>1</v>
      </c>
      <c r="AP14" s="118">
        <v>1</v>
      </c>
      <c r="AQ14" s="121">
        <v>0</v>
      </c>
      <c r="AR14" s="121">
        <v>1</v>
      </c>
      <c r="AS14" s="121">
        <v>1</v>
      </c>
      <c r="AT14" s="121">
        <v>2</v>
      </c>
      <c r="AU14" s="118">
        <v>1</v>
      </c>
      <c r="AV14" s="118">
        <v>1</v>
      </c>
      <c r="AW14" s="118">
        <v>1</v>
      </c>
      <c r="AX14" s="118"/>
      <c r="AY14" s="118">
        <v>0</v>
      </c>
      <c r="AZ14" s="118">
        <v>0</v>
      </c>
      <c r="BA14" s="118">
        <v>1</v>
      </c>
      <c r="BB14" s="147">
        <v>2</v>
      </c>
      <c r="BC14" s="118">
        <v>0</v>
      </c>
      <c r="BD14" s="118">
        <v>1</v>
      </c>
      <c r="BE14" s="118">
        <v>1</v>
      </c>
      <c r="BF14" s="118">
        <v>1</v>
      </c>
      <c r="BG14" s="118">
        <v>0</v>
      </c>
      <c r="BH14" s="118">
        <v>0</v>
      </c>
      <c r="BI14" s="118">
        <v>0</v>
      </c>
      <c r="BJ14" s="118">
        <v>1</v>
      </c>
      <c r="BK14" s="118">
        <v>0</v>
      </c>
      <c r="BL14" s="118">
        <v>1</v>
      </c>
      <c r="BM14" s="118">
        <v>0</v>
      </c>
      <c r="BN14" s="118">
        <v>0</v>
      </c>
      <c r="BO14" s="118"/>
      <c r="BP14" s="118"/>
      <c r="BQ14" s="118">
        <v>1</v>
      </c>
      <c r="BR14" s="118">
        <v>1</v>
      </c>
      <c r="BS14" s="118">
        <v>0</v>
      </c>
      <c r="BT14" s="118">
        <v>1</v>
      </c>
      <c r="BU14" s="118">
        <v>0</v>
      </c>
      <c r="BV14" s="118">
        <v>0</v>
      </c>
      <c r="BW14" s="118">
        <v>0</v>
      </c>
      <c r="BX14" s="118">
        <v>0</v>
      </c>
      <c r="BY14" s="118">
        <v>1</v>
      </c>
      <c r="BZ14" s="118">
        <v>1</v>
      </c>
      <c r="CA14" s="122"/>
    </row>
    <row r="15" spans="1:79" s="116" customFormat="1" ht="21.75" customHeight="1" x14ac:dyDescent="0.25">
      <c r="A15" s="187" t="s">
        <v>17</v>
      </c>
      <c r="B15" s="188" t="s">
        <v>18</v>
      </c>
      <c r="C15" s="185">
        <f t="shared" si="6"/>
        <v>595</v>
      </c>
      <c r="D15" s="185">
        <f t="shared" si="0"/>
        <v>630</v>
      </c>
      <c r="E15" s="185">
        <f t="shared" si="0"/>
        <v>660</v>
      </c>
      <c r="F15" s="185">
        <f t="shared" si="0"/>
        <v>693</v>
      </c>
      <c r="G15" s="118">
        <v>44</v>
      </c>
      <c r="H15" s="118">
        <v>44</v>
      </c>
      <c r="I15" s="118">
        <v>45</v>
      </c>
      <c r="J15" s="118">
        <v>50</v>
      </c>
      <c r="K15" s="118">
        <v>42</v>
      </c>
      <c r="L15" s="118">
        <v>46</v>
      </c>
      <c r="M15" s="118">
        <v>55</v>
      </c>
      <c r="N15" s="118">
        <v>56</v>
      </c>
      <c r="O15" s="118">
        <v>8</v>
      </c>
      <c r="P15" s="118">
        <v>8</v>
      </c>
      <c r="Q15" s="118">
        <v>8</v>
      </c>
      <c r="R15" s="118">
        <v>8</v>
      </c>
      <c r="S15" s="118">
        <v>11</v>
      </c>
      <c r="T15" s="118">
        <v>12</v>
      </c>
      <c r="U15" s="118">
        <v>12</v>
      </c>
      <c r="V15" s="118">
        <v>14</v>
      </c>
      <c r="W15" s="118">
        <v>36</v>
      </c>
      <c r="X15" s="118">
        <v>37</v>
      </c>
      <c r="Y15" s="118">
        <v>38</v>
      </c>
      <c r="Z15" s="118">
        <v>39</v>
      </c>
      <c r="AA15" s="124">
        <v>39</v>
      </c>
      <c r="AB15" s="124">
        <v>42</v>
      </c>
      <c r="AC15" s="124">
        <v>48</v>
      </c>
      <c r="AD15" s="124">
        <v>51</v>
      </c>
      <c r="AE15" s="124"/>
      <c r="AF15" s="124"/>
      <c r="AG15" s="124"/>
      <c r="AH15" s="124"/>
      <c r="AI15" s="118">
        <v>53</v>
      </c>
      <c r="AJ15" s="118">
        <v>55</v>
      </c>
      <c r="AK15" s="118">
        <v>56</v>
      </c>
      <c r="AL15" s="118">
        <v>56</v>
      </c>
      <c r="AM15" s="118">
        <v>9</v>
      </c>
      <c r="AN15" s="118">
        <v>10</v>
      </c>
      <c r="AO15" s="118">
        <v>10</v>
      </c>
      <c r="AP15" s="118">
        <v>10</v>
      </c>
      <c r="AQ15" s="121">
        <v>140</v>
      </c>
      <c r="AR15" s="121">
        <v>159</v>
      </c>
      <c r="AS15" s="121">
        <v>168</v>
      </c>
      <c r="AT15" s="121">
        <v>187</v>
      </c>
      <c r="AU15" s="118">
        <v>4</v>
      </c>
      <c r="AV15" s="118">
        <v>4</v>
      </c>
      <c r="AW15" s="118">
        <v>4</v>
      </c>
      <c r="AX15" s="118">
        <v>4</v>
      </c>
      <c r="AY15" s="118">
        <v>75</v>
      </c>
      <c r="AZ15" s="118">
        <v>75</v>
      </c>
      <c r="BA15" s="118">
        <v>75</v>
      </c>
      <c r="BB15" s="118">
        <v>75</v>
      </c>
      <c r="BC15" s="118">
        <v>46</v>
      </c>
      <c r="BD15" s="118">
        <v>46</v>
      </c>
      <c r="BE15" s="118">
        <v>46</v>
      </c>
      <c r="BF15" s="118">
        <v>46</v>
      </c>
      <c r="BG15" s="118">
        <v>10</v>
      </c>
      <c r="BH15" s="118">
        <v>10</v>
      </c>
      <c r="BI15" s="118">
        <v>10</v>
      </c>
      <c r="BJ15" s="118">
        <v>10</v>
      </c>
      <c r="BK15" s="118">
        <v>18</v>
      </c>
      <c r="BL15" s="118">
        <v>18</v>
      </c>
      <c r="BM15" s="118">
        <v>19</v>
      </c>
      <c r="BN15" s="118">
        <v>19</v>
      </c>
      <c r="BO15" s="118">
        <v>45</v>
      </c>
      <c r="BP15" s="118">
        <v>49</v>
      </c>
      <c r="BQ15" s="118">
        <v>51</v>
      </c>
      <c r="BR15" s="118">
        <v>53</v>
      </c>
      <c r="BS15" s="118">
        <v>3</v>
      </c>
      <c r="BT15" s="118">
        <v>3</v>
      </c>
      <c r="BU15" s="118">
        <v>3</v>
      </c>
      <c r="BV15" s="118">
        <v>3</v>
      </c>
      <c r="BW15" s="118">
        <v>12</v>
      </c>
      <c r="BX15" s="118">
        <v>12</v>
      </c>
      <c r="BY15" s="118">
        <v>12</v>
      </c>
      <c r="BZ15" s="118">
        <v>12</v>
      </c>
      <c r="CA15" s="122" t="s">
        <v>71</v>
      </c>
    </row>
    <row r="16" spans="1:79" s="116" customFormat="1" ht="34.5" customHeight="1" x14ac:dyDescent="0.25">
      <c r="A16" s="187" t="s">
        <v>384</v>
      </c>
      <c r="B16" s="188" t="s">
        <v>385</v>
      </c>
      <c r="C16" s="185">
        <f t="shared" si="6"/>
        <v>99</v>
      </c>
      <c r="D16" s="185">
        <f t="shared" si="0"/>
        <v>154</v>
      </c>
      <c r="E16" s="185">
        <f t="shared" si="0"/>
        <v>210</v>
      </c>
      <c r="F16" s="185">
        <f t="shared" si="0"/>
        <v>249</v>
      </c>
      <c r="G16" s="118">
        <v>1</v>
      </c>
      <c r="H16" s="118">
        <v>6</v>
      </c>
      <c r="I16" s="118">
        <v>10</v>
      </c>
      <c r="J16" s="118">
        <v>14</v>
      </c>
      <c r="K16" s="118">
        <v>6</v>
      </c>
      <c r="L16" s="118">
        <v>10</v>
      </c>
      <c r="M16" s="118">
        <v>19</v>
      </c>
      <c r="N16" s="118">
        <v>21</v>
      </c>
      <c r="O16" s="118"/>
      <c r="P16" s="118"/>
      <c r="Q16" s="118"/>
      <c r="R16" s="118"/>
      <c r="S16" s="118">
        <v>5</v>
      </c>
      <c r="T16" s="118">
        <v>7</v>
      </c>
      <c r="U16" s="118">
        <v>10</v>
      </c>
      <c r="V16" s="118">
        <v>12</v>
      </c>
      <c r="W16" s="118"/>
      <c r="X16" s="118"/>
      <c r="Y16" s="118"/>
      <c r="Z16" s="118"/>
      <c r="AA16" s="124">
        <v>10</v>
      </c>
      <c r="AB16" s="124">
        <v>26</v>
      </c>
      <c r="AC16" s="124">
        <v>26</v>
      </c>
      <c r="AD16" s="124">
        <v>26</v>
      </c>
      <c r="AE16" s="124"/>
      <c r="AF16" s="124"/>
      <c r="AG16" s="124"/>
      <c r="AH16" s="124"/>
      <c r="AI16" s="118">
        <v>23</v>
      </c>
      <c r="AJ16" s="118">
        <v>25</v>
      </c>
      <c r="AK16" s="118">
        <v>26</v>
      </c>
      <c r="AL16" s="118">
        <v>26</v>
      </c>
      <c r="AM16" s="118"/>
      <c r="AN16" s="118"/>
      <c r="AO16" s="118"/>
      <c r="AP16" s="118"/>
      <c r="AQ16" s="121">
        <v>4</v>
      </c>
      <c r="AR16" s="121">
        <v>11</v>
      </c>
      <c r="AS16" s="121">
        <v>22</v>
      </c>
      <c r="AT16" s="121">
        <v>22</v>
      </c>
      <c r="AU16" s="118"/>
      <c r="AV16" s="118"/>
      <c r="AW16" s="118"/>
      <c r="AX16" s="118"/>
      <c r="AY16" s="118">
        <v>26</v>
      </c>
      <c r="AZ16" s="118">
        <v>36</v>
      </c>
      <c r="BA16" s="118">
        <v>55</v>
      </c>
      <c r="BB16" s="118">
        <v>75</v>
      </c>
      <c r="BC16" s="206">
        <v>9</v>
      </c>
      <c r="BD16" s="206">
        <v>9</v>
      </c>
      <c r="BE16" s="206">
        <v>12</v>
      </c>
      <c r="BF16" s="206">
        <v>19</v>
      </c>
      <c r="BG16" s="118">
        <v>4</v>
      </c>
      <c r="BH16" s="118">
        <v>6</v>
      </c>
      <c r="BI16" s="118">
        <v>8</v>
      </c>
      <c r="BJ16" s="118">
        <v>10</v>
      </c>
      <c r="BK16" s="118">
        <v>5</v>
      </c>
      <c r="BL16" s="118">
        <v>5</v>
      </c>
      <c r="BM16" s="118">
        <v>6</v>
      </c>
      <c r="BN16" s="118">
        <v>6</v>
      </c>
      <c r="BO16" s="118">
        <v>6</v>
      </c>
      <c r="BP16" s="118">
        <v>12</v>
      </c>
      <c r="BQ16" s="118">
        <v>14</v>
      </c>
      <c r="BR16" s="118">
        <v>16</v>
      </c>
      <c r="BS16" s="118"/>
      <c r="BT16" s="118"/>
      <c r="BU16" s="118"/>
      <c r="BV16" s="118"/>
      <c r="BW16" s="118"/>
      <c r="BX16" s="118">
        <v>1</v>
      </c>
      <c r="BY16" s="118">
        <v>2</v>
      </c>
      <c r="BZ16" s="118">
        <v>2</v>
      </c>
      <c r="CA16" s="122"/>
    </row>
    <row r="17" spans="1:79" s="116" customFormat="1" ht="31.5" x14ac:dyDescent="0.25">
      <c r="A17" s="187" t="s">
        <v>19</v>
      </c>
      <c r="B17" s="189" t="s">
        <v>302</v>
      </c>
      <c r="C17" s="185">
        <f t="shared" si="6"/>
        <v>91</v>
      </c>
      <c r="D17" s="185">
        <f t="shared" si="0"/>
        <v>135</v>
      </c>
      <c r="E17" s="185">
        <f t="shared" si="0"/>
        <v>187</v>
      </c>
      <c r="F17" s="185">
        <f t="shared" si="0"/>
        <v>240</v>
      </c>
      <c r="G17" s="118">
        <v>1</v>
      </c>
      <c r="H17" s="118">
        <v>2</v>
      </c>
      <c r="I17" s="118">
        <v>7</v>
      </c>
      <c r="J17" s="118">
        <v>11</v>
      </c>
      <c r="K17" s="118">
        <v>3</v>
      </c>
      <c r="L17" s="118">
        <v>6</v>
      </c>
      <c r="M17" s="118">
        <v>11</v>
      </c>
      <c r="N17" s="118">
        <v>16</v>
      </c>
      <c r="O17" s="118"/>
      <c r="P17" s="118"/>
      <c r="Q17" s="118"/>
      <c r="R17" s="118"/>
      <c r="S17" s="118">
        <v>4</v>
      </c>
      <c r="T17" s="118">
        <v>7</v>
      </c>
      <c r="U17" s="118">
        <v>10</v>
      </c>
      <c r="V17" s="118">
        <v>12</v>
      </c>
      <c r="W17" s="118">
        <v>8</v>
      </c>
      <c r="X17" s="118">
        <v>9</v>
      </c>
      <c r="Y17" s="118">
        <v>10</v>
      </c>
      <c r="Z17" s="118">
        <v>11</v>
      </c>
      <c r="AA17" s="123">
        <v>6</v>
      </c>
      <c r="AB17" s="123">
        <v>18</v>
      </c>
      <c r="AC17" s="123">
        <v>22</v>
      </c>
      <c r="AD17" s="123">
        <v>26</v>
      </c>
      <c r="AE17" s="123"/>
      <c r="AF17" s="123"/>
      <c r="AG17" s="123"/>
      <c r="AH17" s="123"/>
      <c r="AI17" s="118">
        <v>23</v>
      </c>
      <c r="AJ17" s="118">
        <v>25</v>
      </c>
      <c r="AK17" s="118">
        <v>26</v>
      </c>
      <c r="AL17" s="118">
        <v>26</v>
      </c>
      <c r="AM17" s="118">
        <v>0</v>
      </c>
      <c r="AN17" s="118">
        <v>0</v>
      </c>
      <c r="AO17" s="118">
        <v>0</v>
      </c>
      <c r="AP17" s="118">
        <v>0</v>
      </c>
      <c r="AQ17" s="121">
        <v>2</v>
      </c>
      <c r="AR17" s="121">
        <v>6</v>
      </c>
      <c r="AS17" s="121">
        <v>12</v>
      </c>
      <c r="AT17" s="121">
        <v>17</v>
      </c>
      <c r="AU17" s="118"/>
      <c r="AV17" s="118"/>
      <c r="AW17" s="118"/>
      <c r="AX17" s="118"/>
      <c r="AY17" s="118">
        <v>26</v>
      </c>
      <c r="AZ17" s="118">
        <v>36</v>
      </c>
      <c r="BA17" s="118">
        <v>55</v>
      </c>
      <c r="BB17" s="118">
        <v>75</v>
      </c>
      <c r="BC17" s="206">
        <v>9</v>
      </c>
      <c r="BD17" s="206">
        <v>9</v>
      </c>
      <c r="BE17" s="206">
        <v>12</v>
      </c>
      <c r="BF17" s="206">
        <v>19</v>
      </c>
      <c r="BG17" s="118">
        <v>1</v>
      </c>
      <c r="BH17" s="118">
        <v>2</v>
      </c>
      <c r="BI17" s="118">
        <v>4</v>
      </c>
      <c r="BJ17" s="118">
        <v>6</v>
      </c>
      <c r="BK17" s="118">
        <v>2</v>
      </c>
      <c r="BL17" s="118">
        <v>3</v>
      </c>
      <c r="BM17" s="118">
        <v>3</v>
      </c>
      <c r="BN17" s="118">
        <v>4</v>
      </c>
      <c r="BO17" s="118">
        <v>6</v>
      </c>
      <c r="BP17" s="118">
        <v>12</v>
      </c>
      <c r="BQ17" s="118">
        <v>14</v>
      </c>
      <c r="BR17" s="118">
        <v>16</v>
      </c>
      <c r="BS17" s="118"/>
      <c r="BT17" s="118"/>
      <c r="BU17" s="118"/>
      <c r="BV17" s="118"/>
      <c r="BW17" s="118">
        <v>0</v>
      </c>
      <c r="BX17" s="118">
        <v>0</v>
      </c>
      <c r="BY17" s="118">
        <v>1</v>
      </c>
      <c r="BZ17" s="118">
        <v>1</v>
      </c>
      <c r="CA17" s="122"/>
    </row>
    <row r="18" spans="1:79" s="160" customFormat="1" ht="31.5" x14ac:dyDescent="0.25">
      <c r="A18" s="161"/>
      <c r="B18" s="162" t="s">
        <v>303</v>
      </c>
      <c r="C18" s="157">
        <f>IF(ISNUMBER(C17/C16),C17/C16,"")</f>
        <v>0.91919191919191923</v>
      </c>
      <c r="D18" s="157">
        <f t="shared" ref="D18:BS18" si="7">IF(ISNUMBER(D17/D16),D17/D16,"")</f>
        <v>0.87662337662337664</v>
      </c>
      <c r="E18" s="157">
        <f t="shared" si="7"/>
        <v>0.89047619047619042</v>
      </c>
      <c r="F18" s="157">
        <f t="shared" si="7"/>
        <v>0.96385542168674698</v>
      </c>
      <c r="G18" s="157">
        <f t="shared" si="7"/>
        <v>1</v>
      </c>
      <c r="H18" s="157">
        <f t="shared" si="7"/>
        <v>0.33333333333333331</v>
      </c>
      <c r="I18" s="157">
        <f t="shared" si="7"/>
        <v>0.7</v>
      </c>
      <c r="J18" s="157">
        <f t="shared" si="7"/>
        <v>0.7857142857142857</v>
      </c>
      <c r="K18" s="157">
        <f t="shared" si="7"/>
        <v>0.5</v>
      </c>
      <c r="L18" s="157">
        <f t="shared" si="7"/>
        <v>0.6</v>
      </c>
      <c r="M18" s="157">
        <f t="shared" si="7"/>
        <v>0.57894736842105265</v>
      </c>
      <c r="N18" s="157">
        <f t="shared" si="7"/>
        <v>0.76190476190476186</v>
      </c>
      <c r="O18" s="157" t="str">
        <f t="shared" si="7"/>
        <v/>
      </c>
      <c r="P18" s="157" t="str">
        <f t="shared" si="7"/>
        <v/>
      </c>
      <c r="Q18" s="157" t="str">
        <f t="shared" si="7"/>
        <v/>
      </c>
      <c r="R18" s="157" t="str">
        <f t="shared" si="7"/>
        <v/>
      </c>
      <c r="S18" s="157">
        <f t="shared" si="7"/>
        <v>0.8</v>
      </c>
      <c r="T18" s="157">
        <f t="shared" si="7"/>
        <v>1</v>
      </c>
      <c r="U18" s="157">
        <f t="shared" si="7"/>
        <v>1</v>
      </c>
      <c r="V18" s="157">
        <f t="shared" si="7"/>
        <v>1</v>
      </c>
      <c r="W18" s="157" t="str">
        <f t="shared" si="7"/>
        <v/>
      </c>
      <c r="X18" s="157" t="str">
        <f t="shared" si="7"/>
        <v/>
      </c>
      <c r="Y18" s="157" t="str">
        <f t="shared" si="7"/>
        <v/>
      </c>
      <c r="Z18" s="157" t="str">
        <f t="shared" si="7"/>
        <v/>
      </c>
      <c r="AA18" s="157">
        <f t="shared" si="7"/>
        <v>0.6</v>
      </c>
      <c r="AB18" s="157">
        <f t="shared" si="7"/>
        <v>0.69230769230769229</v>
      </c>
      <c r="AC18" s="157">
        <f t="shared" si="7"/>
        <v>0.84615384615384615</v>
      </c>
      <c r="AD18" s="157">
        <f t="shared" si="7"/>
        <v>1</v>
      </c>
      <c r="AE18" s="157"/>
      <c r="AF18" s="157"/>
      <c r="AG18" s="157"/>
      <c r="AH18" s="157"/>
      <c r="AI18" s="157">
        <f t="shared" si="7"/>
        <v>1</v>
      </c>
      <c r="AJ18" s="157">
        <f t="shared" si="7"/>
        <v>1</v>
      </c>
      <c r="AK18" s="157">
        <f t="shared" si="7"/>
        <v>1</v>
      </c>
      <c r="AL18" s="157">
        <f t="shared" si="7"/>
        <v>1</v>
      </c>
      <c r="AM18" s="157" t="str">
        <f t="shared" si="7"/>
        <v/>
      </c>
      <c r="AN18" s="157" t="str">
        <f t="shared" si="7"/>
        <v/>
      </c>
      <c r="AO18" s="157" t="str">
        <f t="shared" si="7"/>
        <v/>
      </c>
      <c r="AP18" s="157" t="str">
        <f t="shared" si="7"/>
        <v/>
      </c>
      <c r="AQ18" s="157">
        <f t="shared" si="7"/>
        <v>0.5</v>
      </c>
      <c r="AR18" s="157">
        <f t="shared" si="7"/>
        <v>0.54545454545454541</v>
      </c>
      <c r="AS18" s="157">
        <f t="shared" si="7"/>
        <v>0.54545454545454541</v>
      </c>
      <c r="AT18" s="157">
        <f t="shared" si="7"/>
        <v>0.77272727272727271</v>
      </c>
      <c r="AU18" s="157" t="str">
        <f t="shared" si="7"/>
        <v/>
      </c>
      <c r="AV18" s="157" t="str">
        <f t="shared" si="7"/>
        <v/>
      </c>
      <c r="AW18" s="157" t="str">
        <f t="shared" si="7"/>
        <v/>
      </c>
      <c r="AX18" s="157" t="str">
        <f t="shared" si="7"/>
        <v/>
      </c>
      <c r="AY18" s="157">
        <f t="shared" si="7"/>
        <v>1</v>
      </c>
      <c r="AZ18" s="157">
        <f t="shared" si="7"/>
        <v>1</v>
      </c>
      <c r="BA18" s="157">
        <f t="shared" si="7"/>
        <v>1</v>
      </c>
      <c r="BB18" s="157">
        <f t="shared" si="7"/>
        <v>1</v>
      </c>
      <c r="BC18" s="157">
        <f t="shared" si="7"/>
        <v>1</v>
      </c>
      <c r="BD18" s="157">
        <f t="shared" si="7"/>
        <v>1</v>
      </c>
      <c r="BE18" s="157">
        <f t="shared" si="7"/>
        <v>1</v>
      </c>
      <c r="BF18" s="157">
        <f t="shared" si="7"/>
        <v>1</v>
      </c>
      <c r="BG18" s="157">
        <f t="shared" si="7"/>
        <v>0.25</v>
      </c>
      <c r="BH18" s="157">
        <f t="shared" si="7"/>
        <v>0.33333333333333331</v>
      </c>
      <c r="BI18" s="157">
        <f t="shared" si="7"/>
        <v>0.5</v>
      </c>
      <c r="BJ18" s="157">
        <f t="shared" si="7"/>
        <v>0.6</v>
      </c>
      <c r="BK18" s="157">
        <f t="shared" si="7"/>
        <v>0.4</v>
      </c>
      <c r="BL18" s="157">
        <f t="shared" si="7"/>
        <v>0.6</v>
      </c>
      <c r="BM18" s="157">
        <f t="shared" si="7"/>
        <v>0.5</v>
      </c>
      <c r="BN18" s="157">
        <f t="shared" si="7"/>
        <v>0.66666666666666663</v>
      </c>
      <c r="BO18" s="157">
        <f t="shared" si="7"/>
        <v>1</v>
      </c>
      <c r="BP18" s="157">
        <f t="shared" si="7"/>
        <v>1</v>
      </c>
      <c r="BQ18" s="157">
        <f t="shared" si="7"/>
        <v>1</v>
      </c>
      <c r="BR18" s="157">
        <f t="shared" si="7"/>
        <v>1</v>
      </c>
      <c r="BS18" s="157" t="str">
        <f t="shared" si="7"/>
        <v/>
      </c>
      <c r="BT18" s="157" t="str">
        <f t="shared" ref="BT18:BZ18" si="8">IF(ISNUMBER(BT17/BT16),BT17/BT16,"")</f>
        <v/>
      </c>
      <c r="BU18" s="157" t="str">
        <f t="shared" si="8"/>
        <v/>
      </c>
      <c r="BV18" s="157" t="str">
        <f t="shared" si="8"/>
        <v/>
      </c>
      <c r="BW18" s="157" t="str">
        <f t="shared" si="8"/>
        <v/>
      </c>
      <c r="BX18" s="157">
        <f t="shared" si="8"/>
        <v>0</v>
      </c>
      <c r="BY18" s="157">
        <f t="shared" si="8"/>
        <v>0.5</v>
      </c>
      <c r="BZ18" s="157">
        <f t="shared" si="8"/>
        <v>0.5</v>
      </c>
      <c r="CA18" s="159"/>
    </row>
    <row r="19" spans="1:79" s="116" customFormat="1" x14ac:dyDescent="0.25">
      <c r="A19" s="187" t="s">
        <v>298</v>
      </c>
      <c r="B19" s="189" t="s">
        <v>552</v>
      </c>
      <c r="C19" s="185">
        <f t="shared" si="6"/>
        <v>51</v>
      </c>
      <c r="D19" s="185">
        <f t="shared" si="0"/>
        <v>59</v>
      </c>
      <c r="E19" s="185">
        <f t="shared" si="0"/>
        <v>76</v>
      </c>
      <c r="F19" s="185">
        <f t="shared" si="0"/>
        <v>90</v>
      </c>
      <c r="G19" s="118">
        <v>1</v>
      </c>
      <c r="H19" s="118">
        <v>1</v>
      </c>
      <c r="I19" s="118">
        <v>2</v>
      </c>
      <c r="J19" s="118">
        <v>2</v>
      </c>
      <c r="K19" s="118">
        <v>1</v>
      </c>
      <c r="L19" s="118">
        <v>1</v>
      </c>
      <c r="M19" s="118">
        <v>2</v>
      </c>
      <c r="N19" s="118">
        <v>3</v>
      </c>
      <c r="O19" s="118">
        <v>3</v>
      </c>
      <c r="P19" s="118">
        <v>3</v>
      </c>
      <c r="Q19" s="118">
        <v>4</v>
      </c>
      <c r="R19" s="118">
        <v>5</v>
      </c>
      <c r="S19" s="118">
        <v>1</v>
      </c>
      <c r="T19" s="118">
        <v>3</v>
      </c>
      <c r="U19" s="118">
        <v>5</v>
      </c>
      <c r="V19" s="118">
        <v>8</v>
      </c>
      <c r="W19" s="118">
        <v>3</v>
      </c>
      <c r="X19" s="118">
        <v>3</v>
      </c>
      <c r="Y19" s="118">
        <v>4</v>
      </c>
      <c r="Z19" s="118">
        <v>4</v>
      </c>
      <c r="AA19" s="123">
        <v>3</v>
      </c>
      <c r="AB19" s="123">
        <v>3</v>
      </c>
      <c r="AC19" s="123">
        <v>6</v>
      </c>
      <c r="AD19" s="123">
        <v>8</v>
      </c>
      <c r="AE19" s="123"/>
      <c r="AF19" s="123"/>
      <c r="AG19" s="123"/>
      <c r="AH19" s="123"/>
      <c r="AI19" s="118">
        <v>30</v>
      </c>
      <c r="AJ19" s="118">
        <v>30</v>
      </c>
      <c r="AK19" s="118">
        <v>30</v>
      </c>
      <c r="AL19" s="118">
        <v>30</v>
      </c>
      <c r="AM19" s="118">
        <v>1</v>
      </c>
      <c r="AN19" s="118">
        <v>2</v>
      </c>
      <c r="AO19" s="118">
        <v>3</v>
      </c>
      <c r="AP19" s="118">
        <v>3</v>
      </c>
      <c r="AQ19" s="121">
        <v>1</v>
      </c>
      <c r="AR19" s="121">
        <v>2</v>
      </c>
      <c r="AS19" s="121">
        <v>4</v>
      </c>
      <c r="AT19" s="121">
        <v>7</v>
      </c>
      <c r="AU19" s="118"/>
      <c r="AV19" s="118"/>
      <c r="AW19" s="118"/>
      <c r="AX19" s="118"/>
      <c r="AY19" s="118">
        <v>2</v>
      </c>
      <c r="AZ19" s="118">
        <v>2</v>
      </c>
      <c r="BA19" s="147">
        <v>4</v>
      </c>
      <c r="BB19" s="147">
        <v>5</v>
      </c>
      <c r="BC19" s="118">
        <v>1</v>
      </c>
      <c r="BD19" s="118">
        <v>3</v>
      </c>
      <c r="BE19" s="118">
        <v>4</v>
      </c>
      <c r="BF19" s="118">
        <v>5</v>
      </c>
      <c r="BG19" s="118">
        <v>0</v>
      </c>
      <c r="BH19" s="118">
        <v>0</v>
      </c>
      <c r="BI19" s="118">
        <v>0</v>
      </c>
      <c r="BJ19" s="118">
        <v>1</v>
      </c>
      <c r="BK19" s="118">
        <v>0</v>
      </c>
      <c r="BL19" s="118">
        <v>1</v>
      </c>
      <c r="BM19" s="118">
        <v>1</v>
      </c>
      <c r="BN19" s="118">
        <v>1</v>
      </c>
      <c r="BO19" s="118">
        <v>2</v>
      </c>
      <c r="BP19" s="118">
        <v>3</v>
      </c>
      <c r="BQ19" s="118">
        <v>4</v>
      </c>
      <c r="BR19" s="118">
        <v>5</v>
      </c>
      <c r="BS19" s="118">
        <v>2</v>
      </c>
      <c r="BT19" s="118">
        <v>2</v>
      </c>
      <c r="BU19" s="118">
        <v>2</v>
      </c>
      <c r="BV19" s="118">
        <v>2</v>
      </c>
      <c r="BW19" s="118"/>
      <c r="BX19" s="118"/>
      <c r="BY19" s="118">
        <v>1</v>
      </c>
      <c r="BZ19" s="118">
        <v>1</v>
      </c>
      <c r="CA19" s="122"/>
    </row>
    <row r="20" spans="1:79" s="160" customFormat="1" x14ac:dyDescent="0.25">
      <c r="A20" s="161"/>
      <c r="B20" s="162" t="s">
        <v>553</v>
      </c>
      <c r="C20" s="157">
        <f>IF(ISNUMBER(C19/C15),C19/C15,"")</f>
        <v>8.5714285714285715E-2</v>
      </c>
      <c r="D20" s="157">
        <f t="shared" ref="D20:BS20" si="9">IF(ISNUMBER(D19/D15),D19/D15,"")</f>
        <v>9.3650793650793651E-2</v>
      </c>
      <c r="E20" s="157">
        <f t="shared" si="9"/>
        <v>0.11515151515151516</v>
      </c>
      <c r="F20" s="157">
        <f t="shared" si="9"/>
        <v>0.12987012987012986</v>
      </c>
      <c r="G20" s="157">
        <f t="shared" si="9"/>
        <v>2.2727272727272728E-2</v>
      </c>
      <c r="H20" s="157">
        <f t="shared" si="9"/>
        <v>2.2727272727272728E-2</v>
      </c>
      <c r="I20" s="157">
        <f t="shared" si="9"/>
        <v>4.4444444444444446E-2</v>
      </c>
      <c r="J20" s="157">
        <f t="shared" si="9"/>
        <v>0.04</v>
      </c>
      <c r="K20" s="157">
        <f t="shared" si="9"/>
        <v>2.3809523809523808E-2</v>
      </c>
      <c r="L20" s="157">
        <f t="shared" si="9"/>
        <v>2.1739130434782608E-2</v>
      </c>
      <c r="M20" s="157">
        <f t="shared" si="9"/>
        <v>3.6363636363636362E-2</v>
      </c>
      <c r="N20" s="157">
        <f t="shared" si="9"/>
        <v>5.3571428571428568E-2</v>
      </c>
      <c r="O20" s="157">
        <f t="shared" si="9"/>
        <v>0.375</v>
      </c>
      <c r="P20" s="157">
        <f t="shared" si="9"/>
        <v>0.375</v>
      </c>
      <c r="Q20" s="157">
        <f t="shared" si="9"/>
        <v>0.5</v>
      </c>
      <c r="R20" s="157">
        <f t="shared" si="9"/>
        <v>0.625</v>
      </c>
      <c r="S20" s="157">
        <f t="shared" si="9"/>
        <v>9.0909090909090912E-2</v>
      </c>
      <c r="T20" s="157">
        <f t="shared" si="9"/>
        <v>0.25</v>
      </c>
      <c r="U20" s="157">
        <f t="shared" si="9"/>
        <v>0.41666666666666669</v>
      </c>
      <c r="V20" s="157">
        <f t="shared" si="9"/>
        <v>0.5714285714285714</v>
      </c>
      <c r="W20" s="157">
        <f t="shared" si="9"/>
        <v>8.3333333333333329E-2</v>
      </c>
      <c r="X20" s="157">
        <f t="shared" si="9"/>
        <v>8.1081081081081086E-2</v>
      </c>
      <c r="Y20" s="157">
        <f t="shared" si="9"/>
        <v>0.10526315789473684</v>
      </c>
      <c r="Z20" s="157">
        <f t="shared" si="9"/>
        <v>0.10256410256410256</v>
      </c>
      <c r="AA20" s="157">
        <f t="shared" si="9"/>
        <v>7.6923076923076927E-2</v>
      </c>
      <c r="AB20" s="157">
        <f t="shared" si="9"/>
        <v>7.1428571428571425E-2</v>
      </c>
      <c r="AC20" s="157">
        <f t="shared" si="9"/>
        <v>0.125</v>
      </c>
      <c r="AD20" s="157">
        <f t="shared" si="9"/>
        <v>0.15686274509803921</v>
      </c>
      <c r="AE20" s="157"/>
      <c r="AF20" s="157"/>
      <c r="AG20" s="157"/>
      <c r="AH20" s="157"/>
      <c r="AI20" s="157">
        <f t="shared" si="9"/>
        <v>0.56603773584905659</v>
      </c>
      <c r="AJ20" s="157">
        <f t="shared" si="9"/>
        <v>0.54545454545454541</v>
      </c>
      <c r="AK20" s="157">
        <f t="shared" si="9"/>
        <v>0.5357142857142857</v>
      </c>
      <c r="AL20" s="157">
        <f t="shared" si="9"/>
        <v>0.5357142857142857</v>
      </c>
      <c r="AM20" s="157">
        <f t="shared" si="9"/>
        <v>0.1111111111111111</v>
      </c>
      <c r="AN20" s="157">
        <f t="shared" si="9"/>
        <v>0.2</v>
      </c>
      <c r="AO20" s="157">
        <f t="shared" si="9"/>
        <v>0.3</v>
      </c>
      <c r="AP20" s="157">
        <f t="shared" si="9"/>
        <v>0.3</v>
      </c>
      <c r="AQ20" s="157">
        <f t="shared" si="9"/>
        <v>7.1428571428571426E-3</v>
      </c>
      <c r="AR20" s="157">
        <f t="shared" si="9"/>
        <v>1.2578616352201259E-2</v>
      </c>
      <c r="AS20" s="157">
        <f t="shared" si="9"/>
        <v>2.3809523809523808E-2</v>
      </c>
      <c r="AT20" s="157">
        <f t="shared" si="9"/>
        <v>3.7433155080213901E-2</v>
      </c>
      <c r="AU20" s="157">
        <f t="shared" si="9"/>
        <v>0</v>
      </c>
      <c r="AV20" s="157">
        <f t="shared" si="9"/>
        <v>0</v>
      </c>
      <c r="AW20" s="157">
        <f t="shared" si="9"/>
        <v>0</v>
      </c>
      <c r="AX20" s="157">
        <f t="shared" si="9"/>
        <v>0</v>
      </c>
      <c r="AY20" s="157">
        <f t="shared" si="9"/>
        <v>2.6666666666666668E-2</v>
      </c>
      <c r="AZ20" s="157">
        <f t="shared" si="9"/>
        <v>2.6666666666666668E-2</v>
      </c>
      <c r="BA20" s="157">
        <f t="shared" si="9"/>
        <v>5.3333333333333337E-2</v>
      </c>
      <c r="BB20" s="157">
        <f t="shared" si="9"/>
        <v>6.6666666666666666E-2</v>
      </c>
      <c r="BC20" s="157">
        <f t="shared" si="9"/>
        <v>2.1739130434782608E-2</v>
      </c>
      <c r="BD20" s="157">
        <f t="shared" si="9"/>
        <v>6.5217391304347824E-2</v>
      </c>
      <c r="BE20" s="157">
        <f t="shared" si="9"/>
        <v>8.6956521739130432E-2</v>
      </c>
      <c r="BF20" s="157">
        <f t="shared" si="9"/>
        <v>0.10869565217391304</v>
      </c>
      <c r="BG20" s="157">
        <f t="shared" si="9"/>
        <v>0</v>
      </c>
      <c r="BH20" s="157">
        <f t="shared" si="9"/>
        <v>0</v>
      </c>
      <c r="BI20" s="157">
        <f t="shared" si="9"/>
        <v>0</v>
      </c>
      <c r="BJ20" s="157">
        <f t="shared" si="9"/>
        <v>0.1</v>
      </c>
      <c r="BK20" s="157">
        <f t="shared" si="9"/>
        <v>0</v>
      </c>
      <c r="BL20" s="157">
        <f t="shared" si="9"/>
        <v>5.5555555555555552E-2</v>
      </c>
      <c r="BM20" s="157">
        <f t="shared" si="9"/>
        <v>5.2631578947368418E-2</v>
      </c>
      <c r="BN20" s="157">
        <f t="shared" si="9"/>
        <v>5.2631578947368418E-2</v>
      </c>
      <c r="BO20" s="157">
        <f t="shared" si="9"/>
        <v>4.4444444444444446E-2</v>
      </c>
      <c r="BP20" s="157">
        <f t="shared" si="9"/>
        <v>6.1224489795918366E-2</v>
      </c>
      <c r="BQ20" s="157">
        <f t="shared" si="9"/>
        <v>7.8431372549019607E-2</v>
      </c>
      <c r="BR20" s="157">
        <f t="shared" si="9"/>
        <v>9.4339622641509441E-2</v>
      </c>
      <c r="BS20" s="157">
        <f t="shared" si="9"/>
        <v>0.66666666666666663</v>
      </c>
      <c r="BT20" s="157">
        <f t="shared" ref="BT20:BZ20" si="10">IF(ISNUMBER(BT19/BT15),BT19/BT15,"")</f>
        <v>0.66666666666666663</v>
      </c>
      <c r="BU20" s="157">
        <f t="shared" si="10"/>
        <v>0.66666666666666663</v>
      </c>
      <c r="BV20" s="157">
        <f t="shared" si="10"/>
        <v>0.66666666666666663</v>
      </c>
      <c r="BW20" s="157">
        <f t="shared" si="10"/>
        <v>0</v>
      </c>
      <c r="BX20" s="157">
        <f t="shared" si="10"/>
        <v>0</v>
      </c>
      <c r="BY20" s="157">
        <f t="shared" si="10"/>
        <v>8.3333333333333329E-2</v>
      </c>
      <c r="BZ20" s="157">
        <f t="shared" si="10"/>
        <v>8.3333333333333329E-2</v>
      </c>
      <c r="CA20" s="159"/>
    </row>
    <row r="21" spans="1:79" s="116" customFormat="1" ht="37.5" customHeight="1" x14ac:dyDescent="0.25">
      <c r="A21" s="187" t="s">
        <v>299</v>
      </c>
      <c r="B21" s="189" t="s">
        <v>301</v>
      </c>
      <c r="C21" s="185">
        <f t="shared" si="6"/>
        <v>563</v>
      </c>
      <c r="D21" s="185">
        <f t="shared" si="0"/>
        <v>566</v>
      </c>
      <c r="E21" s="185">
        <f t="shared" si="0"/>
        <v>585</v>
      </c>
      <c r="F21" s="185">
        <f t="shared" si="0"/>
        <v>596</v>
      </c>
      <c r="G21" s="118">
        <v>44</v>
      </c>
      <c r="H21" s="118">
        <v>44</v>
      </c>
      <c r="I21" s="118">
        <v>45</v>
      </c>
      <c r="J21" s="118">
        <v>50</v>
      </c>
      <c r="K21" s="118">
        <v>42</v>
      </c>
      <c r="L21" s="118">
        <v>46</v>
      </c>
      <c r="M21" s="118">
        <v>55</v>
      </c>
      <c r="N21" s="118">
        <v>56</v>
      </c>
      <c r="O21" s="118">
        <v>8</v>
      </c>
      <c r="P21" s="118">
        <v>8</v>
      </c>
      <c r="Q21" s="118">
        <v>8</v>
      </c>
      <c r="R21" s="118">
        <v>8</v>
      </c>
      <c r="S21" s="118">
        <v>11</v>
      </c>
      <c r="T21" s="118">
        <v>12</v>
      </c>
      <c r="U21" s="118">
        <v>12</v>
      </c>
      <c r="V21" s="118">
        <v>14</v>
      </c>
      <c r="W21" s="118">
        <v>25</v>
      </c>
      <c r="X21" s="118">
        <v>26</v>
      </c>
      <c r="Y21" s="118">
        <v>27</v>
      </c>
      <c r="Z21" s="118">
        <v>28</v>
      </c>
      <c r="AA21" s="123">
        <v>31</v>
      </c>
      <c r="AB21" s="123">
        <v>16</v>
      </c>
      <c r="AC21" s="123">
        <v>14</v>
      </c>
      <c r="AD21" s="123">
        <v>13</v>
      </c>
      <c r="AE21" s="123"/>
      <c r="AF21" s="123"/>
      <c r="AG21" s="123"/>
      <c r="AH21" s="123"/>
      <c r="AI21" s="118">
        <v>53</v>
      </c>
      <c r="AJ21" s="118">
        <v>55</v>
      </c>
      <c r="AK21" s="118">
        <v>56</v>
      </c>
      <c r="AL21" s="118">
        <v>56</v>
      </c>
      <c r="AM21" s="118">
        <v>3</v>
      </c>
      <c r="AN21" s="118">
        <v>6</v>
      </c>
      <c r="AO21" s="118">
        <v>9</v>
      </c>
      <c r="AP21" s="118">
        <v>10</v>
      </c>
      <c r="AQ21" s="121">
        <v>139</v>
      </c>
      <c r="AR21" s="121">
        <v>139</v>
      </c>
      <c r="AS21" s="121">
        <v>139</v>
      </c>
      <c r="AT21" s="121">
        <v>139</v>
      </c>
      <c r="AU21" s="118">
        <v>2</v>
      </c>
      <c r="AV21" s="118">
        <v>3</v>
      </c>
      <c r="AW21" s="118">
        <v>4</v>
      </c>
      <c r="AX21" s="118">
        <v>4</v>
      </c>
      <c r="AY21" s="118">
        <v>75</v>
      </c>
      <c r="AZ21" s="118">
        <v>75</v>
      </c>
      <c r="BA21" s="118">
        <v>75</v>
      </c>
      <c r="BB21" s="118">
        <v>75</v>
      </c>
      <c r="BC21" s="118">
        <v>46</v>
      </c>
      <c r="BD21" s="118">
        <v>46</v>
      </c>
      <c r="BE21" s="118">
        <v>46</v>
      </c>
      <c r="BF21" s="118">
        <v>46</v>
      </c>
      <c r="BG21" s="118">
        <v>8</v>
      </c>
      <c r="BH21" s="118">
        <v>9</v>
      </c>
      <c r="BI21" s="118">
        <v>10</v>
      </c>
      <c r="BJ21" s="118">
        <v>10</v>
      </c>
      <c r="BK21" s="118">
        <v>16</v>
      </c>
      <c r="BL21" s="118">
        <v>17</v>
      </c>
      <c r="BM21" s="118">
        <v>19</v>
      </c>
      <c r="BN21" s="118">
        <v>19</v>
      </c>
      <c r="BO21" s="118">
        <v>45</v>
      </c>
      <c r="BP21" s="118">
        <v>49</v>
      </c>
      <c r="BQ21" s="118">
        <v>51</v>
      </c>
      <c r="BR21" s="118">
        <v>53</v>
      </c>
      <c r="BS21" s="118">
        <v>3</v>
      </c>
      <c r="BT21" s="118">
        <v>3</v>
      </c>
      <c r="BU21" s="118">
        <v>3</v>
      </c>
      <c r="BV21" s="118">
        <v>3</v>
      </c>
      <c r="BW21" s="118">
        <v>12</v>
      </c>
      <c r="BX21" s="118">
        <v>12</v>
      </c>
      <c r="BY21" s="118">
        <v>12</v>
      </c>
      <c r="BZ21" s="118">
        <v>12</v>
      </c>
      <c r="CA21" s="122"/>
    </row>
    <row r="22" spans="1:79" s="160" customFormat="1" ht="23.25" customHeight="1" x14ac:dyDescent="0.25">
      <c r="A22" s="161"/>
      <c r="B22" s="162" t="s">
        <v>300</v>
      </c>
      <c r="C22" s="157">
        <f>IF(ISNUMBER(C21/C15),C21/C15,"")</f>
        <v>0.94621848739495795</v>
      </c>
      <c r="D22" s="157">
        <f t="shared" ref="D22:BS22" si="11">IF(ISNUMBER(D21/D15),D21/D15,"")</f>
        <v>0.89841269841269844</v>
      </c>
      <c r="E22" s="157">
        <f t="shared" si="11"/>
        <v>0.88636363636363635</v>
      </c>
      <c r="F22" s="157">
        <f t="shared" si="11"/>
        <v>0.86002886002886003</v>
      </c>
      <c r="G22" s="157">
        <f t="shared" si="11"/>
        <v>1</v>
      </c>
      <c r="H22" s="157">
        <f t="shared" si="11"/>
        <v>1</v>
      </c>
      <c r="I22" s="157">
        <f t="shared" si="11"/>
        <v>1</v>
      </c>
      <c r="J22" s="157">
        <f t="shared" si="11"/>
        <v>1</v>
      </c>
      <c r="K22" s="157">
        <f t="shared" si="11"/>
        <v>1</v>
      </c>
      <c r="L22" s="157">
        <f t="shared" si="11"/>
        <v>1</v>
      </c>
      <c r="M22" s="157">
        <f t="shared" si="11"/>
        <v>1</v>
      </c>
      <c r="N22" s="157">
        <f t="shared" si="11"/>
        <v>1</v>
      </c>
      <c r="O22" s="157">
        <f t="shared" si="11"/>
        <v>1</v>
      </c>
      <c r="P22" s="157">
        <f t="shared" si="11"/>
        <v>1</v>
      </c>
      <c r="Q22" s="157">
        <f t="shared" si="11"/>
        <v>1</v>
      </c>
      <c r="R22" s="157">
        <f t="shared" si="11"/>
        <v>1</v>
      </c>
      <c r="S22" s="157">
        <f t="shared" si="11"/>
        <v>1</v>
      </c>
      <c r="T22" s="157">
        <f t="shared" si="11"/>
        <v>1</v>
      </c>
      <c r="U22" s="157">
        <f t="shared" si="11"/>
        <v>1</v>
      </c>
      <c r="V22" s="157">
        <f t="shared" si="11"/>
        <v>1</v>
      </c>
      <c r="W22" s="157">
        <f t="shared" si="11"/>
        <v>0.69444444444444442</v>
      </c>
      <c r="X22" s="157">
        <f t="shared" si="11"/>
        <v>0.70270270270270274</v>
      </c>
      <c r="Y22" s="157">
        <f t="shared" si="11"/>
        <v>0.71052631578947367</v>
      </c>
      <c r="Z22" s="157">
        <f t="shared" si="11"/>
        <v>0.71794871794871795</v>
      </c>
      <c r="AA22" s="157">
        <f t="shared" si="11"/>
        <v>0.79487179487179482</v>
      </c>
      <c r="AB22" s="157">
        <f t="shared" si="11"/>
        <v>0.38095238095238093</v>
      </c>
      <c r="AC22" s="157">
        <f t="shared" si="11"/>
        <v>0.29166666666666669</v>
      </c>
      <c r="AD22" s="157">
        <f t="shared" si="11"/>
        <v>0.25490196078431371</v>
      </c>
      <c r="AE22" s="157"/>
      <c r="AF22" s="157"/>
      <c r="AG22" s="157"/>
      <c r="AH22" s="157"/>
      <c r="AI22" s="157">
        <f t="shared" si="11"/>
        <v>1</v>
      </c>
      <c r="AJ22" s="157">
        <f t="shared" si="11"/>
        <v>1</v>
      </c>
      <c r="AK22" s="157">
        <f t="shared" si="11"/>
        <v>1</v>
      </c>
      <c r="AL22" s="157">
        <f t="shared" si="11"/>
        <v>1</v>
      </c>
      <c r="AM22" s="157">
        <f t="shared" si="11"/>
        <v>0.33333333333333331</v>
      </c>
      <c r="AN22" s="157">
        <f t="shared" si="11"/>
        <v>0.6</v>
      </c>
      <c r="AO22" s="157">
        <f t="shared" si="11"/>
        <v>0.9</v>
      </c>
      <c r="AP22" s="157">
        <f t="shared" si="11"/>
        <v>1</v>
      </c>
      <c r="AQ22" s="157">
        <f t="shared" si="11"/>
        <v>0.99285714285714288</v>
      </c>
      <c r="AR22" s="157">
        <f t="shared" si="11"/>
        <v>0.87421383647798745</v>
      </c>
      <c r="AS22" s="157">
        <f t="shared" si="11"/>
        <v>0.82738095238095233</v>
      </c>
      <c r="AT22" s="157">
        <f t="shared" si="11"/>
        <v>0.74331550802139035</v>
      </c>
      <c r="AU22" s="157">
        <f t="shared" si="11"/>
        <v>0.5</v>
      </c>
      <c r="AV22" s="157">
        <f t="shared" si="11"/>
        <v>0.75</v>
      </c>
      <c r="AW22" s="157">
        <f t="shared" si="11"/>
        <v>1</v>
      </c>
      <c r="AX22" s="157">
        <f t="shared" si="11"/>
        <v>1</v>
      </c>
      <c r="AY22" s="157">
        <f t="shared" si="11"/>
        <v>1</v>
      </c>
      <c r="AZ22" s="157">
        <f t="shared" si="11"/>
        <v>1</v>
      </c>
      <c r="BA22" s="157">
        <f t="shared" si="11"/>
        <v>1</v>
      </c>
      <c r="BB22" s="157">
        <f t="shared" si="11"/>
        <v>1</v>
      </c>
      <c r="BC22" s="157">
        <f t="shared" si="11"/>
        <v>1</v>
      </c>
      <c r="BD22" s="157">
        <f t="shared" si="11"/>
        <v>1</v>
      </c>
      <c r="BE22" s="157">
        <f t="shared" si="11"/>
        <v>1</v>
      </c>
      <c r="BF22" s="157">
        <f t="shared" si="11"/>
        <v>1</v>
      </c>
      <c r="BG22" s="157">
        <f t="shared" si="11"/>
        <v>0.8</v>
      </c>
      <c r="BH22" s="157">
        <f t="shared" si="11"/>
        <v>0.9</v>
      </c>
      <c r="BI22" s="157">
        <f t="shared" si="11"/>
        <v>1</v>
      </c>
      <c r="BJ22" s="157">
        <f t="shared" si="11"/>
        <v>1</v>
      </c>
      <c r="BK22" s="157">
        <f t="shared" si="11"/>
        <v>0.88888888888888884</v>
      </c>
      <c r="BL22" s="157">
        <f t="shared" si="11"/>
        <v>0.94444444444444442</v>
      </c>
      <c r="BM22" s="157">
        <f t="shared" si="11"/>
        <v>1</v>
      </c>
      <c r="BN22" s="157">
        <f t="shared" si="11"/>
        <v>1</v>
      </c>
      <c r="BO22" s="157">
        <f t="shared" si="11"/>
        <v>1</v>
      </c>
      <c r="BP22" s="157">
        <f t="shared" si="11"/>
        <v>1</v>
      </c>
      <c r="BQ22" s="157">
        <f t="shared" si="11"/>
        <v>1</v>
      </c>
      <c r="BR22" s="157">
        <f t="shared" si="11"/>
        <v>1</v>
      </c>
      <c r="BS22" s="157">
        <f t="shared" si="11"/>
        <v>1</v>
      </c>
      <c r="BT22" s="157">
        <f t="shared" ref="BT22:BZ22" si="12">IF(ISNUMBER(BT21/BT15),BT21/BT15,"")</f>
        <v>1</v>
      </c>
      <c r="BU22" s="157">
        <f t="shared" si="12"/>
        <v>1</v>
      </c>
      <c r="BV22" s="157">
        <f t="shared" si="12"/>
        <v>1</v>
      </c>
      <c r="BW22" s="157">
        <f t="shared" si="12"/>
        <v>1</v>
      </c>
      <c r="BX22" s="157">
        <f t="shared" si="12"/>
        <v>1</v>
      </c>
      <c r="BY22" s="157">
        <f t="shared" si="12"/>
        <v>1</v>
      </c>
      <c r="BZ22" s="157">
        <f t="shared" si="12"/>
        <v>1</v>
      </c>
      <c r="CA22" s="159"/>
    </row>
    <row r="23" spans="1:79" s="116" customFormat="1" ht="23.25" customHeight="1" x14ac:dyDescent="0.25">
      <c r="A23" s="183" t="s">
        <v>21</v>
      </c>
      <c r="B23" s="184" t="s">
        <v>22</v>
      </c>
      <c r="C23" s="190" t="s">
        <v>235</v>
      </c>
      <c r="D23" s="190" t="s">
        <v>252</v>
      </c>
      <c r="E23" s="190" t="s">
        <v>355</v>
      </c>
      <c r="F23" s="190" t="s">
        <v>356</v>
      </c>
      <c r="G23" s="118">
        <v>1</v>
      </c>
      <c r="H23" s="118">
        <v>3</v>
      </c>
      <c r="I23" s="118">
        <v>5</v>
      </c>
      <c r="J23" s="118">
        <v>6</v>
      </c>
      <c r="K23" s="118">
        <v>2</v>
      </c>
      <c r="L23" s="118">
        <v>4</v>
      </c>
      <c r="M23" s="118">
        <v>5</v>
      </c>
      <c r="N23" s="118">
        <v>6</v>
      </c>
      <c r="O23" s="118"/>
      <c r="P23" s="118"/>
      <c r="Q23" s="118"/>
      <c r="R23" s="118"/>
      <c r="S23" s="118">
        <v>0</v>
      </c>
      <c r="T23" s="118">
        <v>1</v>
      </c>
      <c r="U23" s="118">
        <v>2</v>
      </c>
      <c r="V23" s="118">
        <v>4</v>
      </c>
      <c r="W23" s="118">
        <v>3</v>
      </c>
      <c r="X23" s="118">
        <v>3</v>
      </c>
      <c r="Y23" s="118">
        <v>4</v>
      </c>
      <c r="Z23" s="118">
        <v>4</v>
      </c>
      <c r="AA23" s="123">
        <v>3</v>
      </c>
      <c r="AB23" s="123">
        <v>8</v>
      </c>
      <c r="AC23" s="123">
        <v>8</v>
      </c>
      <c r="AD23" s="123">
        <v>8</v>
      </c>
      <c r="AE23" s="123"/>
      <c r="AF23" s="123"/>
      <c r="AG23" s="123"/>
      <c r="AH23" s="123"/>
      <c r="AI23" s="119">
        <v>2</v>
      </c>
      <c r="AJ23" s="119">
        <v>3</v>
      </c>
      <c r="AK23" s="119">
        <v>4</v>
      </c>
      <c r="AL23" s="119">
        <v>4</v>
      </c>
      <c r="AM23" s="119">
        <v>0</v>
      </c>
      <c r="AN23" s="118">
        <v>0</v>
      </c>
      <c r="AO23" s="118">
        <v>0</v>
      </c>
      <c r="AP23" s="118">
        <v>0</v>
      </c>
      <c r="AQ23" s="121">
        <v>1</v>
      </c>
      <c r="AR23" s="121">
        <v>3</v>
      </c>
      <c r="AS23" s="121">
        <v>5</v>
      </c>
      <c r="AT23" s="121">
        <v>8</v>
      </c>
      <c r="AU23" s="119">
        <v>0</v>
      </c>
      <c r="AV23" s="119">
        <v>0</v>
      </c>
      <c r="AW23" s="119">
        <v>0</v>
      </c>
      <c r="AX23" s="119">
        <v>0</v>
      </c>
      <c r="AY23" s="118">
        <v>6</v>
      </c>
      <c r="AZ23" s="118">
        <v>8</v>
      </c>
      <c r="BA23" s="118">
        <v>8</v>
      </c>
      <c r="BB23" s="118">
        <v>8</v>
      </c>
      <c r="BC23" s="118">
        <v>2</v>
      </c>
      <c r="BD23" s="118">
        <v>3</v>
      </c>
      <c r="BE23" s="118">
        <v>3</v>
      </c>
      <c r="BF23" s="118">
        <v>4</v>
      </c>
      <c r="BG23" s="118">
        <v>1</v>
      </c>
      <c r="BH23" s="118">
        <v>2</v>
      </c>
      <c r="BI23" s="118">
        <v>3</v>
      </c>
      <c r="BJ23" s="118">
        <v>5</v>
      </c>
      <c r="BK23" s="118">
        <v>2</v>
      </c>
      <c r="BL23" s="118">
        <v>2</v>
      </c>
      <c r="BM23" s="118">
        <v>3</v>
      </c>
      <c r="BN23" s="118">
        <v>4</v>
      </c>
      <c r="BO23" s="118">
        <v>1</v>
      </c>
      <c r="BP23" s="118">
        <v>2</v>
      </c>
      <c r="BQ23" s="118">
        <v>4</v>
      </c>
      <c r="BR23" s="118">
        <v>5</v>
      </c>
      <c r="BS23" s="118">
        <v>0</v>
      </c>
      <c r="BT23" s="118">
        <v>0</v>
      </c>
      <c r="BU23" s="118">
        <v>0</v>
      </c>
      <c r="BV23" s="118">
        <v>0</v>
      </c>
      <c r="BW23" s="118"/>
      <c r="BX23" s="118">
        <v>1</v>
      </c>
      <c r="BY23" s="118">
        <v>2</v>
      </c>
      <c r="BZ23" s="118">
        <v>3</v>
      </c>
      <c r="CA23" s="122" t="s">
        <v>72</v>
      </c>
    </row>
    <row r="24" spans="1:79" s="130" customFormat="1" ht="409.5" x14ac:dyDescent="0.25">
      <c r="A24" s="183" t="s">
        <v>23</v>
      </c>
      <c r="B24" s="184" t="s">
        <v>24</v>
      </c>
      <c r="C24" s="191" t="s">
        <v>241</v>
      </c>
      <c r="D24" s="191" t="s">
        <v>318</v>
      </c>
      <c r="E24" s="191" t="s">
        <v>401</v>
      </c>
      <c r="F24" s="191" t="s">
        <v>348</v>
      </c>
      <c r="G24" s="125" t="s">
        <v>94</v>
      </c>
      <c r="H24" s="125" t="s">
        <v>319</v>
      </c>
      <c r="I24" s="125" t="s">
        <v>320</v>
      </c>
      <c r="J24" s="125" t="s">
        <v>304</v>
      </c>
      <c r="K24" s="125" t="s">
        <v>238</v>
      </c>
      <c r="L24" s="125" t="s">
        <v>321</v>
      </c>
      <c r="M24" s="125" t="s">
        <v>339</v>
      </c>
      <c r="N24" s="125" t="s">
        <v>305</v>
      </c>
      <c r="O24" s="125"/>
      <c r="P24" s="125"/>
      <c r="Q24" s="125"/>
      <c r="R24" s="125"/>
      <c r="S24" s="126">
        <v>0</v>
      </c>
      <c r="T24" s="125" t="s">
        <v>133</v>
      </c>
      <c r="U24" s="125" t="s">
        <v>293</v>
      </c>
      <c r="V24" s="125" t="s">
        <v>294</v>
      </c>
      <c r="W24" s="125" t="s">
        <v>85</v>
      </c>
      <c r="X24" s="125"/>
      <c r="Y24" s="125" t="s">
        <v>297</v>
      </c>
      <c r="Z24" s="125"/>
      <c r="AA24" s="127" t="s">
        <v>243</v>
      </c>
      <c r="AB24" s="127" t="s">
        <v>322</v>
      </c>
      <c r="AC24" s="127"/>
      <c r="AD24" s="127"/>
      <c r="AE24" s="127"/>
      <c r="AF24" s="127"/>
      <c r="AG24" s="127"/>
      <c r="AH24" s="127"/>
      <c r="AI24" s="125" t="s">
        <v>242</v>
      </c>
      <c r="AJ24" s="125" t="s">
        <v>297</v>
      </c>
      <c r="AK24" s="125" t="s">
        <v>306</v>
      </c>
      <c r="AL24" s="125"/>
      <c r="AM24" s="125"/>
      <c r="AN24" s="125"/>
      <c r="AO24" s="125"/>
      <c r="AP24" s="125"/>
      <c r="AQ24" s="128" t="s">
        <v>117</v>
      </c>
      <c r="AR24" s="128" t="s">
        <v>323</v>
      </c>
      <c r="AS24" s="128" t="s">
        <v>324</v>
      </c>
      <c r="AT24" s="128" t="s">
        <v>325</v>
      </c>
      <c r="AU24" s="125"/>
      <c r="AV24" s="125"/>
      <c r="AW24" s="125"/>
      <c r="AX24" s="125"/>
      <c r="AY24" s="125" t="s">
        <v>244</v>
      </c>
      <c r="AZ24" s="125" t="s">
        <v>326</v>
      </c>
      <c r="BA24" s="125"/>
      <c r="BB24" s="125"/>
      <c r="BC24" s="125" t="s">
        <v>245</v>
      </c>
      <c r="BD24" s="125" t="s">
        <v>295</v>
      </c>
      <c r="BE24" s="129"/>
      <c r="BF24" s="129" t="s">
        <v>365</v>
      </c>
      <c r="BG24" s="125" t="s">
        <v>117</v>
      </c>
      <c r="BH24" s="125" t="s">
        <v>246</v>
      </c>
      <c r="BI24" s="125" t="s">
        <v>270</v>
      </c>
      <c r="BJ24" s="125" t="s">
        <v>366</v>
      </c>
      <c r="BK24" s="125" t="s">
        <v>248</v>
      </c>
      <c r="BL24" s="125"/>
      <c r="BM24" s="125" t="s">
        <v>296</v>
      </c>
      <c r="BN24" s="125" t="s">
        <v>297</v>
      </c>
      <c r="BO24" s="125" t="s">
        <v>247</v>
      </c>
      <c r="BP24" s="125" t="s">
        <v>249</v>
      </c>
      <c r="BQ24" s="125" t="s">
        <v>367</v>
      </c>
      <c r="BR24" s="125" t="s">
        <v>307</v>
      </c>
      <c r="BS24" s="125"/>
      <c r="BT24" s="125"/>
      <c r="BU24" s="125"/>
      <c r="BV24" s="125"/>
      <c r="BW24" s="125"/>
      <c r="BX24" s="125" t="s">
        <v>250</v>
      </c>
      <c r="BY24" s="125" t="s">
        <v>388</v>
      </c>
      <c r="BZ24" s="125" t="s">
        <v>251</v>
      </c>
      <c r="CA24" s="125"/>
    </row>
    <row r="25" spans="1:79" s="116" customFormat="1" x14ac:dyDescent="0.25">
      <c r="A25" s="187" t="s">
        <v>25</v>
      </c>
      <c r="B25" s="188" t="s">
        <v>26</v>
      </c>
      <c r="C25" s="192">
        <f>SUMIF($G$3:$BZ$3,C$3,$G25:$BZ25)</f>
        <v>10646</v>
      </c>
      <c r="D25" s="185">
        <f t="shared" si="0"/>
        <v>10874</v>
      </c>
      <c r="E25" s="185">
        <f t="shared" si="0"/>
        <v>11011</v>
      </c>
      <c r="F25" s="185">
        <f t="shared" si="0"/>
        <v>11208</v>
      </c>
      <c r="G25" s="119">
        <v>795</v>
      </c>
      <c r="H25" s="119">
        <v>760</v>
      </c>
      <c r="I25" s="119">
        <v>749</v>
      </c>
      <c r="J25" s="119">
        <v>752</v>
      </c>
      <c r="K25" s="119">
        <v>665</v>
      </c>
      <c r="L25" s="119">
        <v>736</v>
      </c>
      <c r="M25" s="119">
        <v>747</v>
      </c>
      <c r="N25" s="119">
        <v>748</v>
      </c>
      <c r="O25" s="119">
        <v>744</v>
      </c>
      <c r="P25" s="119">
        <f>O25-25</f>
        <v>719</v>
      </c>
      <c r="Q25" s="119">
        <f>P25</f>
        <v>719</v>
      </c>
      <c r="R25" s="119">
        <f>Q25</f>
        <v>719</v>
      </c>
      <c r="S25" s="119">
        <v>304</v>
      </c>
      <c r="T25" s="119">
        <v>321</v>
      </c>
      <c r="U25" s="119">
        <v>349</v>
      </c>
      <c r="V25" s="119">
        <v>377</v>
      </c>
      <c r="W25" s="119">
        <v>447</v>
      </c>
      <c r="X25" s="119">
        <v>488</v>
      </c>
      <c r="Y25" s="119">
        <v>510</v>
      </c>
      <c r="Z25" s="119">
        <v>505</v>
      </c>
      <c r="AA25" s="119">
        <v>1341</v>
      </c>
      <c r="AB25" s="119">
        <v>1316</v>
      </c>
      <c r="AC25" s="119">
        <v>1292</v>
      </c>
      <c r="AD25" s="119">
        <v>1393</v>
      </c>
      <c r="AE25" s="119"/>
      <c r="AF25" s="119"/>
      <c r="AG25" s="119"/>
      <c r="AH25" s="119"/>
      <c r="AI25" s="119">
        <v>1001</v>
      </c>
      <c r="AJ25" s="119">
        <v>1050</v>
      </c>
      <c r="AK25" s="119">
        <v>1075</v>
      </c>
      <c r="AL25" s="119">
        <v>1100</v>
      </c>
      <c r="AM25" s="119">
        <v>640</v>
      </c>
      <c r="AN25" s="119">
        <v>660</v>
      </c>
      <c r="AO25" s="119">
        <v>680</v>
      </c>
      <c r="AP25" s="119">
        <v>680</v>
      </c>
      <c r="AQ25" s="121">
        <v>699</v>
      </c>
      <c r="AR25" s="121">
        <v>730</v>
      </c>
      <c r="AS25" s="121">
        <v>760</v>
      </c>
      <c r="AT25" s="121">
        <v>800</v>
      </c>
      <c r="AU25" s="119">
        <v>661</v>
      </c>
      <c r="AV25" s="119">
        <v>700</v>
      </c>
      <c r="AW25" s="119">
        <v>705</v>
      </c>
      <c r="AX25" s="119">
        <v>710</v>
      </c>
      <c r="AY25" s="119">
        <v>1192</v>
      </c>
      <c r="AZ25" s="119">
        <v>1170</v>
      </c>
      <c r="BA25" s="119">
        <v>1150</v>
      </c>
      <c r="BB25" s="119">
        <v>1100</v>
      </c>
      <c r="BC25" s="119">
        <v>921</v>
      </c>
      <c r="BD25" s="119">
        <v>930</v>
      </c>
      <c r="BE25" s="119">
        <v>930</v>
      </c>
      <c r="BF25" s="119">
        <v>930</v>
      </c>
      <c r="BG25" s="119">
        <v>313</v>
      </c>
      <c r="BH25" s="119">
        <v>335</v>
      </c>
      <c r="BI25" s="119">
        <v>325</v>
      </c>
      <c r="BJ25" s="119">
        <v>340</v>
      </c>
      <c r="BK25" s="119">
        <v>218</v>
      </c>
      <c r="BL25" s="119">
        <v>216</v>
      </c>
      <c r="BM25" s="119">
        <v>205</v>
      </c>
      <c r="BN25" s="119">
        <v>198</v>
      </c>
      <c r="BO25" s="119">
        <v>274</v>
      </c>
      <c r="BP25" s="119">
        <v>324</v>
      </c>
      <c r="BQ25" s="119">
        <v>360</v>
      </c>
      <c r="BR25" s="119">
        <v>394</v>
      </c>
      <c r="BS25" s="119">
        <v>274</v>
      </c>
      <c r="BT25" s="119">
        <v>283</v>
      </c>
      <c r="BU25" s="119">
        <v>297</v>
      </c>
      <c r="BV25" s="119">
        <v>290</v>
      </c>
      <c r="BW25" s="119">
        <v>157</v>
      </c>
      <c r="BX25" s="119">
        <v>136</v>
      </c>
      <c r="BY25" s="119">
        <v>158</v>
      </c>
      <c r="BZ25" s="119">
        <v>172</v>
      </c>
      <c r="CA25" s="122" t="s">
        <v>73</v>
      </c>
    </row>
    <row r="26" spans="1:79" s="116" customFormat="1" ht="31.5" x14ac:dyDescent="0.25">
      <c r="A26" s="200" t="s">
        <v>27</v>
      </c>
      <c r="B26" s="201" t="s">
        <v>554</v>
      </c>
      <c r="C26" s="185">
        <f>SUMIF($G$3:$BZ$3,C$3,$G26:$BZ26)</f>
        <v>1303</v>
      </c>
      <c r="D26" s="185">
        <f t="shared" si="0"/>
        <v>1812</v>
      </c>
      <c r="E26" s="185">
        <f t="shared" si="0"/>
        <v>2131</v>
      </c>
      <c r="F26" s="185">
        <f t="shared" si="0"/>
        <v>2631</v>
      </c>
      <c r="G26" s="118">
        <v>110</v>
      </c>
      <c r="H26" s="118">
        <v>130</v>
      </c>
      <c r="I26" s="118">
        <v>150</v>
      </c>
      <c r="J26" s="118">
        <v>165</v>
      </c>
      <c r="K26" s="118">
        <v>70</v>
      </c>
      <c r="L26" s="118">
        <v>135</v>
      </c>
      <c r="M26" s="118">
        <v>160</v>
      </c>
      <c r="N26" s="118">
        <v>182</v>
      </c>
      <c r="O26" s="118">
        <v>13</v>
      </c>
      <c r="P26" s="118">
        <v>18</v>
      </c>
      <c r="Q26" s="118">
        <v>21</v>
      </c>
      <c r="R26" s="118">
        <v>24</v>
      </c>
      <c r="S26" s="118">
        <v>20</v>
      </c>
      <c r="T26" s="118">
        <v>69</v>
      </c>
      <c r="U26" s="118">
        <v>90</v>
      </c>
      <c r="V26" s="118">
        <v>105</v>
      </c>
      <c r="W26" s="123">
        <v>1</v>
      </c>
      <c r="X26" s="118">
        <v>2</v>
      </c>
      <c r="Y26" s="118">
        <v>2</v>
      </c>
      <c r="Z26" s="118">
        <v>3</v>
      </c>
      <c r="AA26" s="124">
        <v>192</v>
      </c>
      <c r="AB26" s="123">
        <v>360</v>
      </c>
      <c r="AC26" s="123">
        <v>450</v>
      </c>
      <c r="AD26" s="123">
        <v>550</v>
      </c>
      <c r="AE26" s="123"/>
      <c r="AF26" s="123"/>
      <c r="AG26" s="123"/>
      <c r="AH26" s="123"/>
      <c r="AI26" s="118">
        <v>109</v>
      </c>
      <c r="AJ26" s="118">
        <v>250</v>
      </c>
      <c r="AK26" s="118">
        <v>300</v>
      </c>
      <c r="AL26" s="118">
        <v>500</v>
      </c>
      <c r="AM26" s="118">
        <v>20</v>
      </c>
      <c r="AN26" s="118">
        <v>40</v>
      </c>
      <c r="AO26" s="118">
        <v>40</v>
      </c>
      <c r="AP26" s="118">
        <v>40</v>
      </c>
      <c r="AQ26" s="121">
        <v>96</v>
      </c>
      <c r="AR26" s="121">
        <v>84</v>
      </c>
      <c r="AS26" s="121">
        <v>105</v>
      </c>
      <c r="AT26" s="121">
        <v>184</v>
      </c>
      <c r="AU26" s="118">
        <v>422</v>
      </c>
      <c r="AV26" s="118">
        <v>430</v>
      </c>
      <c r="AW26" s="118">
        <v>440</v>
      </c>
      <c r="AX26" s="118">
        <v>450</v>
      </c>
      <c r="AY26" s="118">
        <v>45</v>
      </c>
      <c r="AZ26" s="118">
        <v>65</v>
      </c>
      <c r="BA26" s="118">
        <v>100</v>
      </c>
      <c r="BB26" s="118">
        <v>140</v>
      </c>
      <c r="BC26" s="118">
        <v>21</v>
      </c>
      <c r="BD26" s="118">
        <v>28</v>
      </c>
      <c r="BE26" s="118">
        <v>40</v>
      </c>
      <c r="BF26" s="118">
        <v>44</v>
      </c>
      <c r="BG26" s="118">
        <v>75</v>
      </c>
      <c r="BH26" s="118">
        <v>100</v>
      </c>
      <c r="BI26" s="118">
        <v>120</v>
      </c>
      <c r="BJ26" s="118">
        <v>150</v>
      </c>
      <c r="BK26" s="118">
        <v>23</v>
      </c>
      <c r="BL26" s="118">
        <v>28</v>
      </c>
      <c r="BM26" s="118">
        <v>30</v>
      </c>
      <c r="BN26" s="118">
        <v>9</v>
      </c>
      <c r="BO26" s="118">
        <v>21</v>
      </c>
      <c r="BP26" s="118">
        <v>22</v>
      </c>
      <c r="BQ26" s="118">
        <v>30</v>
      </c>
      <c r="BR26" s="118">
        <v>30</v>
      </c>
      <c r="BS26" s="118">
        <v>30</v>
      </c>
      <c r="BT26" s="118">
        <v>33</v>
      </c>
      <c r="BU26" s="118">
        <v>35</v>
      </c>
      <c r="BV26" s="118">
        <v>35</v>
      </c>
      <c r="BW26" s="118">
        <v>35</v>
      </c>
      <c r="BX26" s="118">
        <v>18</v>
      </c>
      <c r="BY26" s="118">
        <v>18</v>
      </c>
      <c r="BZ26" s="118">
        <v>20</v>
      </c>
      <c r="CA26" s="122" t="s">
        <v>76</v>
      </c>
    </row>
    <row r="27" spans="1:79" s="160" customFormat="1" ht="26.25" customHeight="1" x14ac:dyDescent="0.25">
      <c r="A27" s="202"/>
      <c r="B27" s="203" t="s">
        <v>389</v>
      </c>
      <c r="C27" s="157">
        <f t="shared" ref="C27:U27" si="13">C26/C25</f>
        <v>0.12239338718767612</v>
      </c>
      <c r="D27" s="157">
        <f t="shared" si="13"/>
        <v>0.16663601250689719</v>
      </c>
      <c r="E27" s="157">
        <f t="shared" si="13"/>
        <v>0.19353373898828444</v>
      </c>
      <c r="F27" s="157">
        <f t="shared" si="13"/>
        <v>0.23474304068522484</v>
      </c>
      <c r="G27" s="157">
        <f t="shared" si="13"/>
        <v>0.13836477987421383</v>
      </c>
      <c r="H27" s="157">
        <f t="shared" si="13"/>
        <v>0.17105263157894737</v>
      </c>
      <c r="I27" s="157">
        <f t="shared" si="13"/>
        <v>0.20026702269692923</v>
      </c>
      <c r="J27" s="157">
        <f t="shared" si="13"/>
        <v>0.21941489361702127</v>
      </c>
      <c r="K27" s="157">
        <f t="shared" si="13"/>
        <v>0.10526315789473684</v>
      </c>
      <c r="L27" s="157">
        <f t="shared" si="13"/>
        <v>0.18342391304347827</v>
      </c>
      <c r="M27" s="157">
        <f t="shared" si="13"/>
        <v>0.214190093708166</v>
      </c>
      <c r="N27" s="157">
        <f t="shared" si="13"/>
        <v>0.24331550802139038</v>
      </c>
      <c r="O27" s="157">
        <f t="shared" si="13"/>
        <v>1.7473118279569891E-2</v>
      </c>
      <c r="P27" s="157">
        <f t="shared" si="13"/>
        <v>2.5034770514603615E-2</v>
      </c>
      <c r="Q27" s="157">
        <f t="shared" si="13"/>
        <v>2.9207232267037551E-2</v>
      </c>
      <c r="R27" s="157">
        <f t="shared" si="13"/>
        <v>3.3379694019471488E-2</v>
      </c>
      <c r="S27" s="157">
        <f t="shared" si="13"/>
        <v>6.5789473684210523E-2</v>
      </c>
      <c r="T27" s="157">
        <f t="shared" si="13"/>
        <v>0.21495327102803738</v>
      </c>
      <c r="U27" s="157">
        <f t="shared" si="13"/>
        <v>0.25787965616045844</v>
      </c>
      <c r="V27" s="157">
        <f t="shared" ref="V27:AD27" si="14">V26/V25</f>
        <v>0.27851458885941643</v>
      </c>
      <c r="W27" s="157">
        <f t="shared" si="14"/>
        <v>2.2371364653243847E-3</v>
      </c>
      <c r="X27" s="157">
        <f t="shared" si="14"/>
        <v>4.0983606557377051E-3</v>
      </c>
      <c r="Y27" s="157">
        <f t="shared" si="14"/>
        <v>3.9215686274509803E-3</v>
      </c>
      <c r="Z27" s="157">
        <f t="shared" si="14"/>
        <v>5.9405940594059407E-3</v>
      </c>
      <c r="AA27" s="157">
        <f t="shared" si="14"/>
        <v>0.14317673378076062</v>
      </c>
      <c r="AB27" s="157">
        <f t="shared" si="14"/>
        <v>0.2735562310030395</v>
      </c>
      <c r="AC27" s="157">
        <f t="shared" si="14"/>
        <v>0.34829721362229105</v>
      </c>
      <c r="AD27" s="157">
        <f t="shared" si="14"/>
        <v>0.39483129935391242</v>
      </c>
      <c r="AE27" s="157"/>
      <c r="AF27" s="157"/>
      <c r="AG27" s="157"/>
      <c r="AH27" s="157"/>
      <c r="AI27" s="157">
        <f t="shared" ref="AI27:BZ27" si="15">AI26/AI25</f>
        <v>0.1088911088911089</v>
      </c>
      <c r="AJ27" s="157">
        <f t="shared" si="15"/>
        <v>0.23809523809523808</v>
      </c>
      <c r="AK27" s="157">
        <f t="shared" si="15"/>
        <v>0.27906976744186046</v>
      </c>
      <c r="AL27" s="157">
        <f t="shared" si="15"/>
        <v>0.45454545454545453</v>
      </c>
      <c r="AM27" s="157">
        <f t="shared" si="15"/>
        <v>3.125E-2</v>
      </c>
      <c r="AN27" s="157">
        <f t="shared" si="15"/>
        <v>6.0606060606060608E-2</v>
      </c>
      <c r="AO27" s="157">
        <f t="shared" si="15"/>
        <v>5.8823529411764705E-2</v>
      </c>
      <c r="AP27" s="157">
        <f t="shared" si="15"/>
        <v>5.8823529411764705E-2</v>
      </c>
      <c r="AQ27" s="158">
        <f t="shared" si="15"/>
        <v>0.13733905579399142</v>
      </c>
      <c r="AR27" s="158">
        <f t="shared" si="15"/>
        <v>0.11506849315068493</v>
      </c>
      <c r="AS27" s="158">
        <f t="shared" si="15"/>
        <v>0.13815789473684212</v>
      </c>
      <c r="AT27" s="158">
        <f t="shared" si="15"/>
        <v>0.23</v>
      </c>
      <c r="AU27" s="157">
        <f t="shared" si="15"/>
        <v>0.63842662632375191</v>
      </c>
      <c r="AV27" s="157">
        <f t="shared" si="15"/>
        <v>0.61428571428571432</v>
      </c>
      <c r="AW27" s="157">
        <f t="shared" si="15"/>
        <v>0.62411347517730498</v>
      </c>
      <c r="AX27" s="157">
        <f t="shared" si="15"/>
        <v>0.63380281690140849</v>
      </c>
      <c r="AY27" s="157">
        <f t="shared" si="15"/>
        <v>3.7751677852348994E-2</v>
      </c>
      <c r="AZ27" s="157">
        <f t="shared" si="15"/>
        <v>5.5555555555555552E-2</v>
      </c>
      <c r="BA27" s="157">
        <f t="shared" si="15"/>
        <v>8.6956521739130432E-2</v>
      </c>
      <c r="BB27" s="157">
        <f t="shared" si="15"/>
        <v>0.12727272727272726</v>
      </c>
      <c r="BC27" s="157">
        <f t="shared" si="15"/>
        <v>2.2801302931596091E-2</v>
      </c>
      <c r="BD27" s="157">
        <f t="shared" si="15"/>
        <v>3.0107526881720432E-2</v>
      </c>
      <c r="BE27" s="157">
        <f t="shared" si="15"/>
        <v>4.3010752688172046E-2</v>
      </c>
      <c r="BF27" s="157">
        <f t="shared" si="15"/>
        <v>4.7311827956989246E-2</v>
      </c>
      <c r="BG27" s="157">
        <f t="shared" si="15"/>
        <v>0.23961661341853036</v>
      </c>
      <c r="BH27" s="157">
        <f t="shared" si="15"/>
        <v>0.29850746268656714</v>
      </c>
      <c r="BI27" s="157">
        <f t="shared" si="15"/>
        <v>0.36923076923076925</v>
      </c>
      <c r="BJ27" s="157">
        <f t="shared" si="15"/>
        <v>0.44117647058823528</v>
      </c>
      <c r="BK27" s="157">
        <f t="shared" si="15"/>
        <v>0.10550458715596331</v>
      </c>
      <c r="BL27" s="157">
        <f t="shared" si="15"/>
        <v>0.12962962962962962</v>
      </c>
      <c r="BM27" s="157">
        <f t="shared" si="15"/>
        <v>0.14634146341463414</v>
      </c>
      <c r="BN27" s="157">
        <f t="shared" si="15"/>
        <v>4.5454545454545456E-2</v>
      </c>
      <c r="BO27" s="157">
        <f t="shared" si="15"/>
        <v>7.6642335766423361E-2</v>
      </c>
      <c r="BP27" s="157">
        <f t="shared" si="15"/>
        <v>6.7901234567901231E-2</v>
      </c>
      <c r="BQ27" s="157">
        <f t="shared" si="15"/>
        <v>8.3333333333333329E-2</v>
      </c>
      <c r="BR27" s="157">
        <f t="shared" si="15"/>
        <v>7.6142131979695438E-2</v>
      </c>
      <c r="BS27" s="157">
        <f t="shared" si="15"/>
        <v>0.10948905109489052</v>
      </c>
      <c r="BT27" s="157">
        <f t="shared" si="15"/>
        <v>0.1166077738515901</v>
      </c>
      <c r="BU27" s="157">
        <f t="shared" si="15"/>
        <v>0.11784511784511785</v>
      </c>
      <c r="BV27" s="157">
        <f t="shared" si="15"/>
        <v>0.1206896551724138</v>
      </c>
      <c r="BW27" s="157">
        <f t="shared" si="15"/>
        <v>0.22292993630573249</v>
      </c>
      <c r="BX27" s="157">
        <f t="shared" si="15"/>
        <v>0.13235294117647059</v>
      </c>
      <c r="BY27" s="157">
        <f t="shared" si="15"/>
        <v>0.11392405063291139</v>
      </c>
      <c r="BZ27" s="157">
        <f t="shared" si="15"/>
        <v>0.11627906976744186</v>
      </c>
      <c r="CA27" s="159"/>
    </row>
    <row r="28" spans="1:79" s="116" customFormat="1" ht="31.5" x14ac:dyDescent="0.25">
      <c r="A28" s="200" t="s">
        <v>383</v>
      </c>
      <c r="B28" s="201" t="s">
        <v>555</v>
      </c>
      <c r="C28" s="185">
        <f>SUMIF($G$3:$BZ$3,C$3,$G28:$BZ28)</f>
        <v>148</v>
      </c>
      <c r="D28" s="185">
        <f t="shared" si="0"/>
        <v>170</v>
      </c>
      <c r="E28" s="185">
        <f t="shared" si="0"/>
        <v>206</v>
      </c>
      <c r="F28" s="185">
        <f t="shared" si="0"/>
        <v>240</v>
      </c>
      <c r="G28" s="118">
        <v>6</v>
      </c>
      <c r="H28" s="118">
        <v>8</v>
      </c>
      <c r="I28" s="118">
        <v>10</v>
      </c>
      <c r="J28" s="118">
        <v>12</v>
      </c>
      <c r="K28" s="118">
        <v>6</v>
      </c>
      <c r="L28" s="118">
        <v>9</v>
      </c>
      <c r="M28" s="118">
        <v>10</v>
      </c>
      <c r="N28" s="118">
        <v>11</v>
      </c>
      <c r="O28" s="118">
        <v>3</v>
      </c>
      <c r="P28" s="118">
        <v>3</v>
      </c>
      <c r="Q28" s="118">
        <v>3</v>
      </c>
      <c r="R28" s="118">
        <v>3</v>
      </c>
      <c r="S28" s="118">
        <v>1</v>
      </c>
      <c r="T28" s="118">
        <v>3</v>
      </c>
      <c r="U28" s="118">
        <v>4</v>
      </c>
      <c r="V28" s="118">
        <v>5</v>
      </c>
      <c r="W28" s="123">
        <v>1</v>
      </c>
      <c r="X28" s="118">
        <v>2</v>
      </c>
      <c r="Y28" s="118">
        <v>2</v>
      </c>
      <c r="Z28" s="118">
        <v>3</v>
      </c>
      <c r="AA28" s="124">
        <v>19</v>
      </c>
      <c r="AB28" s="123">
        <v>25</v>
      </c>
      <c r="AC28" s="123">
        <v>30</v>
      </c>
      <c r="AD28" s="123">
        <v>40</v>
      </c>
      <c r="AE28" s="123"/>
      <c r="AF28" s="123"/>
      <c r="AG28" s="123"/>
      <c r="AH28" s="123"/>
      <c r="AI28" s="118">
        <v>30</v>
      </c>
      <c r="AJ28" s="118">
        <v>31</v>
      </c>
      <c r="AK28" s="118">
        <v>41</v>
      </c>
      <c r="AL28" s="118">
        <v>46</v>
      </c>
      <c r="AM28" s="118">
        <v>3</v>
      </c>
      <c r="AN28" s="118">
        <v>6</v>
      </c>
      <c r="AO28" s="118">
        <v>6</v>
      </c>
      <c r="AP28" s="118">
        <v>6</v>
      </c>
      <c r="AQ28" s="121">
        <v>10</v>
      </c>
      <c r="AR28" s="121">
        <v>12</v>
      </c>
      <c r="AS28" s="121">
        <v>16</v>
      </c>
      <c r="AT28" s="121">
        <v>22</v>
      </c>
      <c r="AU28" s="118">
        <v>19</v>
      </c>
      <c r="AV28" s="118">
        <v>15</v>
      </c>
      <c r="AW28" s="118">
        <v>20</v>
      </c>
      <c r="AX28" s="118">
        <v>22</v>
      </c>
      <c r="AY28" s="118">
        <v>10</v>
      </c>
      <c r="AZ28" s="118">
        <v>11</v>
      </c>
      <c r="BA28" s="118">
        <v>12</v>
      </c>
      <c r="BB28" s="118">
        <v>13</v>
      </c>
      <c r="BC28" s="118">
        <v>7</v>
      </c>
      <c r="BD28" s="118">
        <v>12</v>
      </c>
      <c r="BE28" s="118">
        <v>15</v>
      </c>
      <c r="BF28" s="118">
        <v>17</v>
      </c>
      <c r="BG28" s="118">
        <v>4</v>
      </c>
      <c r="BH28" s="118">
        <v>4</v>
      </c>
      <c r="BI28" s="118">
        <v>5</v>
      </c>
      <c r="BJ28" s="118">
        <v>6</v>
      </c>
      <c r="BK28" s="118">
        <v>5</v>
      </c>
      <c r="BL28" s="118">
        <v>5</v>
      </c>
      <c r="BM28" s="118">
        <v>8</v>
      </c>
      <c r="BN28" s="118">
        <v>9</v>
      </c>
      <c r="BO28" s="118">
        <v>2</v>
      </c>
      <c r="BP28" s="118">
        <v>6</v>
      </c>
      <c r="BQ28" s="118">
        <v>6</v>
      </c>
      <c r="BR28" s="118">
        <v>6</v>
      </c>
      <c r="BS28" s="118">
        <v>10</v>
      </c>
      <c r="BT28" s="118">
        <v>10</v>
      </c>
      <c r="BU28" s="118">
        <v>10</v>
      </c>
      <c r="BV28" s="118">
        <v>10</v>
      </c>
      <c r="BW28" s="118">
        <v>12</v>
      </c>
      <c r="BX28" s="118">
        <v>8</v>
      </c>
      <c r="BY28" s="118">
        <v>8</v>
      </c>
      <c r="BZ28" s="118">
        <v>9</v>
      </c>
      <c r="CA28" s="122" t="s">
        <v>76</v>
      </c>
    </row>
    <row r="29" spans="1:79" s="160" customFormat="1" ht="26.25" customHeight="1" x14ac:dyDescent="0.25">
      <c r="A29" s="202"/>
      <c r="B29" s="203" t="s">
        <v>389</v>
      </c>
      <c r="C29" s="157">
        <f>C28/C25</f>
        <v>1.3901934999060681E-2</v>
      </c>
      <c r="D29" s="157">
        <f t="shared" ref="D29:BS29" si="16">D28/D25</f>
        <v>1.5633621482435165E-2</v>
      </c>
      <c r="E29" s="157">
        <f t="shared" si="16"/>
        <v>1.8708564163109617E-2</v>
      </c>
      <c r="F29" s="157">
        <f t="shared" si="16"/>
        <v>2.1413276231263382E-2</v>
      </c>
      <c r="G29" s="157">
        <f t="shared" si="16"/>
        <v>7.5471698113207548E-3</v>
      </c>
      <c r="H29" s="157">
        <f t="shared" si="16"/>
        <v>1.0526315789473684E-2</v>
      </c>
      <c r="I29" s="157">
        <f t="shared" si="16"/>
        <v>1.335113484646195E-2</v>
      </c>
      <c r="J29" s="157">
        <f t="shared" si="16"/>
        <v>1.5957446808510637E-2</v>
      </c>
      <c r="K29" s="157">
        <f t="shared" si="16"/>
        <v>9.0225563909774441E-3</v>
      </c>
      <c r="L29" s="157">
        <f t="shared" si="16"/>
        <v>1.2228260869565218E-2</v>
      </c>
      <c r="M29" s="157">
        <f t="shared" si="16"/>
        <v>1.3386880856760375E-2</v>
      </c>
      <c r="N29" s="157">
        <f t="shared" si="16"/>
        <v>1.4705882352941176E-2</v>
      </c>
      <c r="O29" s="157">
        <f t="shared" si="16"/>
        <v>4.0322580645161289E-3</v>
      </c>
      <c r="P29" s="157">
        <f t="shared" si="16"/>
        <v>4.172461752433936E-3</v>
      </c>
      <c r="Q29" s="157">
        <f t="shared" si="16"/>
        <v>4.172461752433936E-3</v>
      </c>
      <c r="R29" s="157">
        <f t="shared" si="16"/>
        <v>4.172461752433936E-3</v>
      </c>
      <c r="S29" s="157">
        <f t="shared" si="16"/>
        <v>3.2894736842105261E-3</v>
      </c>
      <c r="T29" s="157">
        <f t="shared" si="16"/>
        <v>9.3457943925233638E-3</v>
      </c>
      <c r="U29" s="157">
        <f t="shared" si="16"/>
        <v>1.1461318051575931E-2</v>
      </c>
      <c r="V29" s="157">
        <f t="shared" si="16"/>
        <v>1.3262599469496022E-2</v>
      </c>
      <c r="W29" s="157">
        <f t="shared" si="16"/>
        <v>2.2371364653243847E-3</v>
      </c>
      <c r="X29" s="157">
        <f t="shared" si="16"/>
        <v>4.0983606557377051E-3</v>
      </c>
      <c r="Y29" s="157">
        <f t="shared" si="16"/>
        <v>3.9215686274509803E-3</v>
      </c>
      <c r="Z29" s="157">
        <f t="shared" si="16"/>
        <v>5.9405940594059407E-3</v>
      </c>
      <c r="AA29" s="157">
        <f t="shared" si="16"/>
        <v>1.4168530947054437E-2</v>
      </c>
      <c r="AB29" s="157">
        <f t="shared" si="16"/>
        <v>1.8996960486322188E-2</v>
      </c>
      <c r="AC29" s="157">
        <f t="shared" si="16"/>
        <v>2.3219814241486069E-2</v>
      </c>
      <c r="AD29" s="157">
        <f t="shared" si="16"/>
        <v>2.8715003589375447E-2</v>
      </c>
      <c r="AE29" s="157"/>
      <c r="AF29" s="157"/>
      <c r="AG29" s="157"/>
      <c r="AH29" s="157"/>
      <c r="AI29" s="157">
        <f t="shared" si="16"/>
        <v>2.9970029970029972E-2</v>
      </c>
      <c r="AJ29" s="157">
        <f t="shared" si="16"/>
        <v>2.9523809523809525E-2</v>
      </c>
      <c r="AK29" s="157">
        <f t="shared" si="16"/>
        <v>3.8139534883720932E-2</v>
      </c>
      <c r="AL29" s="157">
        <f t="shared" si="16"/>
        <v>4.1818181818181817E-2</v>
      </c>
      <c r="AM29" s="157">
        <f t="shared" si="16"/>
        <v>4.6874999999999998E-3</v>
      </c>
      <c r="AN29" s="157">
        <f t="shared" si="16"/>
        <v>9.0909090909090905E-3</v>
      </c>
      <c r="AO29" s="157">
        <f t="shared" si="16"/>
        <v>8.8235294117647058E-3</v>
      </c>
      <c r="AP29" s="157">
        <f t="shared" si="16"/>
        <v>8.8235294117647058E-3</v>
      </c>
      <c r="AQ29" s="157">
        <f t="shared" si="16"/>
        <v>1.4306151645207439E-2</v>
      </c>
      <c r="AR29" s="157">
        <f t="shared" si="16"/>
        <v>1.643835616438356E-2</v>
      </c>
      <c r="AS29" s="157">
        <f t="shared" si="16"/>
        <v>2.1052631578947368E-2</v>
      </c>
      <c r="AT29" s="157">
        <f t="shared" si="16"/>
        <v>2.75E-2</v>
      </c>
      <c r="AU29" s="157">
        <f t="shared" si="16"/>
        <v>2.8744326777609682E-2</v>
      </c>
      <c r="AV29" s="157">
        <f t="shared" si="16"/>
        <v>2.1428571428571429E-2</v>
      </c>
      <c r="AW29" s="157">
        <f t="shared" si="16"/>
        <v>2.8368794326241134E-2</v>
      </c>
      <c r="AX29" s="157">
        <f t="shared" si="16"/>
        <v>3.0985915492957747E-2</v>
      </c>
      <c r="AY29" s="157">
        <f t="shared" si="16"/>
        <v>8.389261744966443E-3</v>
      </c>
      <c r="AZ29" s="157">
        <f t="shared" si="16"/>
        <v>9.4017094017094013E-3</v>
      </c>
      <c r="BA29" s="157">
        <f t="shared" si="16"/>
        <v>1.0434782608695653E-2</v>
      </c>
      <c r="BB29" s="157">
        <f t="shared" si="16"/>
        <v>1.1818181818181818E-2</v>
      </c>
      <c r="BC29" s="157">
        <f t="shared" si="16"/>
        <v>7.6004343105320303E-3</v>
      </c>
      <c r="BD29" s="157">
        <f t="shared" si="16"/>
        <v>1.2903225806451613E-2</v>
      </c>
      <c r="BE29" s="157">
        <f t="shared" si="16"/>
        <v>1.6129032258064516E-2</v>
      </c>
      <c r="BF29" s="157">
        <f t="shared" si="16"/>
        <v>1.8279569892473119E-2</v>
      </c>
      <c r="BG29" s="157">
        <f t="shared" si="16"/>
        <v>1.2779552715654952E-2</v>
      </c>
      <c r="BH29" s="157">
        <f t="shared" si="16"/>
        <v>1.1940298507462687E-2</v>
      </c>
      <c r="BI29" s="157">
        <f t="shared" si="16"/>
        <v>1.5384615384615385E-2</v>
      </c>
      <c r="BJ29" s="157">
        <f t="shared" si="16"/>
        <v>1.7647058823529412E-2</v>
      </c>
      <c r="BK29" s="157">
        <f t="shared" si="16"/>
        <v>2.2935779816513763E-2</v>
      </c>
      <c r="BL29" s="157">
        <f t="shared" si="16"/>
        <v>2.3148148148148147E-2</v>
      </c>
      <c r="BM29" s="157">
        <f t="shared" si="16"/>
        <v>3.9024390243902439E-2</v>
      </c>
      <c r="BN29" s="157">
        <f t="shared" si="16"/>
        <v>4.5454545454545456E-2</v>
      </c>
      <c r="BO29" s="157">
        <f t="shared" si="16"/>
        <v>7.2992700729927005E-3</v>
      </c>
      <c r="BP29" s="157">
        <f t="shared" si="16"/>
        <v>1.8518518518518517E-2</v>
      </c>
      <c r="BQ29" s="157">
        <f t="shared" si="16"/>
        <v>1.6666666666666666E-2</v>
      </c>
      <c r="BR29" s="157">
        <f t="shared" si="16"/>
        <v>1.5228426395939087E-2</v>
      </c>
      <c r="BS29" s="157">
        <f t="shared" si="16"/>
        <v>3.6496350364963501E-2</v>
      </c>
      <c r="BT29" s="157">
        <f t="shared" ref="BT29:BZ29" si="17">BT28/BT25</f>
        <v>3.5335689045936397E-2</v>
      </c>
      <c r="BU29" s="157">
        <f t="shared" si="17"/>
        <v>3.3670033670033669E-2</v>
      </c>
      <c r="BV29" s="157">
        <f t="shared" si="17"/>
        <v>3.4482758620689655E-2</v>
      </c>
      <c r="BW29" s="157">
        <f t="shared" si="17"/>
        <v>7.6433121019108277E-2</v>
      </c>
      <c r="BX29" s="157">
        <f t="shared" si="17"/>
        <v>5.8823529411764705E-2</v>
      </c>
      <c r="BY29" s="157">
        <f t="shared" si="17"/>
        <v>5.0632911392405063E-2</v>
      </c>
      <c r="BZ29" s="157">
        <f t="shared" si="17"/>
        <v>5.232558139534884E-2</v>
      </c>
      <c r="CA29" s="159"/>
    </row>
    <row r="30" spans="1:79" s="116" customFormat="1" ht="43.5" customHeight="1" x14ac:dyDescent="0.25">
      <c r="A30" s="183" t="s">
        <v>29</v>
      </c>
      <c r="B30" s="184" t="s">
        <v>556</v>
      </c>
      <c r="C30" s="185">
        <v>18</v>
      </c>
      <c r="D30" s="185">
        <f>18+6</f>
        <v>24</v>
      </c>
      <c r="E30" s="185">
        <f>D30+8</f>
        <v>32</v>
      </c>
      <c r="F30" s="185">
        <f>E30+7</f>
        <v>39</v>
      </c>
      <c r="G30" s="118">
        <v>6</v>
      </c>
      <c r="H30" s="118">
        <v>6</v>
      </c>
      <c r="I30" s="118">
        <v>9</v>
      </c>
      <c r="J30" s="118">
        <v>10</v>
      </c>
      <c r="K30" s="118">
        <v>2</v>
      </c>
      <c r="L30" s="118">
        <v>4</v>
      </c>
      <c r="M30" s="118">
        <v>5</v>
      </c>
      <c r="N30" s="118">
        <v>6</v>
      </c>
      <c r="O30" s="118">
        <v>1</v>
      </c>
      <c r="P30" s="118">
        <v>1</v>
      </c>
      <c r="Q30" s="118">
        <v>2</v>
      </c>
      <c r="R30" s="118">
        <v>2</v>
      </c>
      <c r="S30" s="118">
        <v>4</v>
      </c>
      <c r="T30" s="118">
        <v>4</v>
      </c>
      <c r="U30" s="118">
        <v>5</v>
      </c>
      <c r="V30" s="118">
        <v>7</v>
      </c>
      <c r="W30" s="118">
        <v>2</v>
      </c>
      <c r="X30" s="118">
        <v>2</v>
      </c>
      <c r="Y30" s="118">
        <v>4</v>
      </c>
      <c r="Z30" s="118">
        <v>5</v>
      </c>
      <c r="AA30" s="123">
        <v>5</v>
      </c>
      <c r="AB30" s="123">
        <v>6</v>
      </c>
      <c r="AC30" s="123">
        <v>9</v>
      </c>
      <c r="AD30" s="123">
        <v>10</v>
      </c>
      <c r="AE30" s="123"/>
      <c r="AF30" s="123"/>
      <c r="AG30" s="123"/>
      <c r="AH30" s="123"/>
      <c r="AI30" s="118">
        <v>5</v>
      </c>
      <c r="AJ30" s="118">
        <v>6</v>
      </c>
      <c r="AK30" s="118">
        <v>8</v>
      </c>
      <c r="AL30" s="118">
        <v>8</v>
      </c>
      <c r="AM30" s="118">
        <v>1</v>
      </c>
      <c r="AN30" s="118">
        <v>1</v>
      </c>
      <c r="AO30" s="118">
        <v>2</v>
      </c>
      <c r="AP30" s="118">
        <v>2</v>
      </c>
      <c r="AQ30" s="121">
        <v>6</v>
      </c>
      <c r="AR30" s="121">
        <v>5</v>
      </c>
      <c r="AS30" s="121">
        <v>6</v>
      </c>
      <c r="AT30" s="121">
        <v>10</v>
      </c>
      <c r="AU30" s="119">
        <v>3</v>
      </c>
      <c r="AV30" s="119">
        <v>3</v>
      </c>
      <c r="AW30" s="119">
        <v>3</v>
      </c>
      <c r="AX30" s="119">
        <v>3</v>
      </c>
      <c r="AY30" s="118">
        <v>8</v>
      </c>
      <c r="AZ30" s="118">
        <v>8</v>
      </c>
      <c r="BA30" s="118">
        <v>9</v>
      </c>
      <c r="BB30" s="118">
        <v>11</v>
      </c>
      <c r="BC30" s="118">
        <v>2</v>
      </c>
      <c r="BD30" s="118">
        <v>3</v>
      </c>
      <c r="BE30" s="118">
        <v>4</v>
      </c>
      <c r="BF30" s="118">
        <v>5</v>
      </c>
      <c r="BG30" s="118">
        <v>3</v>
      </c>
      <c r="BH30" s="118">
        <v>3</v>
      </c>
      <c r="BI30" s="118">
        <v>3</v>
      </c>
      <c r="BJ30" s="118">
        <v>4</v>
      </c>
      <c r="BK30" s="118">
        <v>4</v>
      </c>
      <c r="BL30" s="118">
        <v>4</v>
      </c>
      <c r="BM30" s="118">
        <v>4</v>
      </c>
      <c r="BN30" s="118">
        <v>4</v>
      </c>
      <c r="BO30" s="118">
        <v>3</v>
      </c>
      <c r="BP30" s="118">
        <v>2</v>
      </c>
      <c r="BQ30" s="118">
        <v>3</v>
      </c>
      <c r="BR30" s="118">
        <v>3</v>
      </c>
      <c r="BS30" s="118">
        <v>1</v>
      </c>
      <c r="BT30" s="118">
        <v>1</v>
      </c>
      <c r="BU30" s="118">
        <v>1</v>
      </c>
      <c r="BV30" s="118">
        <v>1</v>
      </c>
      <c r="BW30" s="118">
        <v>4</v>
      </c>
      <c r="BX30" s="118">
        <v>4</v>
      </c>
      <c r="BY30" s="118">
        <v>4</v>
      </c>
      <c r="BZ30" s="118">
        <v>4</v>
      </c>
      <c r="CA30" s="122" t="s">
        <v>77</v>
      </c>
    </row>
    <row r="31" spans="1:79" s="136" customFormat="1" ht="368.25" customHeight="1" x14ac:dyDescent="0.25">
      <c r="A31" s="183" t="s">
        <v>31</v>
      </c>
      <c r="B31" s="186" t="s">
        <v>557</v>
      </c>
      <c r="C31" s="193" t="s">
        <v>368</v>
      </c>
      <c r="D31" s="194" t="s">
        <v>399</v>
      </c>
      <c r="E31" s="194" t="s">
        <v>400</v>
      </c>
      <c r="F31" s="194" t="s">
        <v>382</v>
      </c>
      <c r="G31" s="131" t="s">
        <v>271</v>
      </c>
      <c r="H31" s="131"/>
      <c r="I31" s="131" t="s">
        <v>386</v>
      </c>
      <c r="J31" s="131" t="s">
        <v>544</v>
      </c>
      <c r="K31" s="131" t="s">
        <v>253</v>
      </c>
      <c r="L31" s="131" t="s">
        <v>369</v>
      </c>
      <c r="M31" s="131" t="s">
        <v>312</v>
      </c>
      <c r="N31" s="122" t="s">
        <v>360</v>
      </c>
      <c r="O31" s="122" t="s">
        <v>218</v>
      </c>
      <c r="P31" s="122"/>
      <c r="Q31" s="122" t="s">
        <v>335</v>
      </c>
      <c r="R31" s="122"/>
      <c r="S31" s="122" t="s">
        <v>272</v>
      </c>
      <c r="T31" s="118"/>
      <c r="U31" s="122" t="s">
        <v>349</v>
      </c>
      <c r="V31" s="122" t="s">
        <v>370</v>
      </c>
      <c r="W31" s="122" t="s">
        <v>254</v>
      </c>
      <c r="X31" s="118"/>
      <c r="Y31" s="122" t="s">
        <v>337</v>
      </c>
      <c r="Z31" s="122" t="s">
        <v>371</v>
      </c>
      <c r="AA31" s="132" t="s">
        <v>394</v>
      </c>
      <c r="AB31" s="132" t="s">
        <v>395</v>
      </c>
      <c r="AC31" s="132" t="s">
        <v>396</v>
      </c>
      <c r="AD31" s="132" t="s">
        <v>397</v>
      </c>
      <c r="AE31" s="132"/>
      <c r="AF31" s="132"/>
      <c r="AG31" s="132"/>
      <c r="AH31" s="132"/>
      <c r="AI31" s="122" t="s">
        <v>343</v>
      </c>
      <c r="AJ31" s="122" t="s">
        <v>255</v>
      </c>
      <c r="AK31" s="122" t="s">
        <v>344</v>
      </c>
      <c r="AL31" s="122"/>
      <c r="AM31" s="122" t="s">
        <v>218</v>
      </c>
      <c r="AN31" s="122"/>
      <c r="AO31" s="118" t="s">
        <v>315</v>
      </c>
      <c r="AP31" s="118"/>
      <c r="AQ31" s="133" t="s">
        <v>357</v>
      </c>
      <c r="AR31" s="133" t="s">
        <v>358</v>
      </c>
      <c r="AS31" s="133" t="s">
        <v>359</v>
      </c>
      <c r="AT31" s="133" t="s">
        <v>372</v>
      </c>
      <c r="AU31" s="134" t="s">
        <v>263</v>
      </c>
      <c r="AV31" s="134"/>
      <c r="AW31" s="134"/>
      <c r="AX31" s="134"/>
      <c r="AY31" s="122" t="s">
        <v>273</v>
      </c>
      <c r="AZ31" s="118"/>
      <c r="BA31" s="122" t="s">
        <v>308</v>
      </c>
      <c r="BB31" s="122" t="s">
        <v>378</v>
      </c>
      <c r="BC31" s="122" t="s">
        <v>256</v>
      </c>
      <c r="BD31" s="122" t="s">
        <v>309</v>
      </c>
      <c r="BE31" s="122" t="s">
        <v>310</v>
      </c>
      <c r="BF31" s="122" t="s">
        <v>353</v>
      </c>
      <c r="BG31" s="122" t="s">
        <v>274</v>
      </c>
      <c r="BH31" s="122" t="s">
        <v>311</v>
      </c>
      <c r="BI31" s="122"/>
      <c r="BJ31" s="122" t="s">
        <v>360</v>
      </c>
      <c r="BK31" s="122" t="s">
        <v>257</v>
      </c>
      <c r="BL31" s="118"/>
      <c r="BM31" s="118"/>
      <c r="BN31" s="118"/>
      <c r="BO31" s="122" t="s">
        <v>275</v>
      </c>
      <c r="BP31" s="122" t="s">
        <v>258</v>
      </c>
      <c r="BQ31" s="122" t="s">
        <v>376</v>
      </c>
      <c r="BR31" s="122"/>
      <c r="BS31" s="122" t="s">
        <v>157</v>
      </c>
      <c r="BT31" s="118"/>
      <c r="BU31" s="118"/>
      <c r="BV31" s="118"/>
      <c r="BW31" s="135" t="s">
        <v>260</v>
      </c>
      <c r="BX31" s="135"/>
      <c r="BY31" s="135"/>
      <c r="BZ31" s="135"/>
      <c r="CA31" s="122"/>
    </row>
    <row r="32" spans="1:79" s="116" customFormat="1" ht="60.75" customHeight="1" x14ac:dyDescent="0.25">
      <c r="A32" s="187" t="s">
        <v>33</v>
      </c>
      <c r="B32" s="188" t="s">
        <v>558</v>
      </c>
      <c r="C32" s="195">
        <v>18</v>
      </c>
      <c r="D32" s="195">
        <f>18+6</f>
        <v>24</v>
      </c>
      <c r="E32" s="195">
        <f>D32+4+1+1</f>
        <v>30</v>
      </c>
      <c r="F32" s="195">
        <f>E32+1</f>
        <v>31</v>
      </c>
      <c r="G32" s="118">
        <v>4</v>
      </c>
      <c r="H32" s="118">
        <v>5</v>
      </c>
      <c r="I32" s="118">
        <v>7</v>
      </c>
      <c r="J32" s="118">
        <v>8</v>
      </c>
      <c r="K32" s="118">
        <v>2</v>
      </c>
      <c r="L32" s="118">
        <v>6</v>
      </c>
      <c r="M32" s="118">
        <v>7</v>
      </c>
      <c r="N32" s="118">
        <v>8</v>
      </c>
      <c r="O32" s="118">
        <v>1</v>
      </c>
      <c r="P32" s="118">
        <v>1</v>
      </c>
      <c r="Q32" s="118">
        <v>2</v>
      </c>
      <c r="R32" s="118">
        <v>2</v>
      </c>
      <c r="S32" s="118">
        <v>1</v>
      </c>
      <c r="T32" s="118">
        <v>2</v>
      </c>
      <c r="U32" s="118">
        <v>3</v>
      </c>
      <c r="V32" s="118">
        <v>6</v>
      </c>
      <c r="W32" s="118">
        <v>1</v>
      </c>
      <c r="X32" s="118">
        <v>2</v>
      </c>
      <c r="Y32" s="118">
        <v>4</v>
      </c>
      <c r="Z32" s="118">
        <v>5</v>
      </c>
      <c r="AA32" s="123">
        <v>6</v>
      </c>
      <c r="AB32" s="123">
        <v>7</v>
      </c>
      <c r="AC32" s="123">
        <v>10</v>
      </c>
      <c r="AD32" s="123">
        <v>11</v>
      </c>
      <c r="AE32" s="123"/>
      <c r="AF32" s="123"/>
      <c r="AG32" s="123"/>
      <c r="AH32" s="123"/>
      <c r="AI32" s="118">
        <v>4</v>
      </c>
      <c r="AJ32" s="118">
        <v>6</v>
      </c>
      <c r="AK32" s="118">
        <v>8</v>
      </c>
      <c r="AL32" s="118">
        <v>8</v>
      </c>
      <c r="AM32" s="118">
        <v>1</v>
      </c>
      <c r="AN32" s="118">
        <v>1</v>
      </c>
      <c r="AO32" s="118">
        <v>2</v>
      </c>
      <c r="AP32" s="118">
        <v>2</v>
      </c>
      <c r="AQ32" s="121">
        <v>6</v>
      </c>
      <c r="AR32" s="121">
        <v>5</v>
      </c>
      <c r="AS32" s="121">
        <v>6</v>
      </c>
      <c r="AT32" s="121">
        <v>10</v>
      </c>
      <c r="AU32" s="119">
        <v>3</v>
      </c>
      <c r="AV32" s="119">
        <v>2</v>
      </c>
      <c r="AW32" s="119">
        <v>3</v>
      </c>
      <c r="AX32" s="119">
        <v>3</v>
      </c>
      <c r="AY32" s="118">
        <v>6</v>
      </c>
      <c r="AZ32" s="118">
        <v>7</v>
      </c>
      <c r="BA32" s="118">
        <v>8</v>
      </c>
      <c r="BB32" s="118">
        <v>11</v>
      </c>
      <c r="BC32" s="118">
        <v>2</v>
      </c>
      <c r="BD32" s="118">
        <v>5</v>
      </c>
      <c r="BE32" s="118">
        <v>6</v>
      </c>
      <c r="BF32" s="118">
        <v>7</v>
      </c>
      <c r="BG32" s="118">
        <v>4</v>
      </c>
      <c r="BH32" s="118">
        <v>4</v>
      </c>
      <c r="BI32" s="118">
        <v>4</v>
      </c>
      <c r="BJ32" s="118">
        <v>5</v>
      </c>
      <c r="BK32" s="118">
        <v>4</v>
      </c>
      <c r="BL32" s="118">
        <v>4</v>
      </c>
      <c r="BM32" s="118">
        <v>4</v>
      </c>
      <c r="BN32" s="118">
        <v>4</v>
      </c>
      <c r="BO32" s="118">
        <v>2</v>
      </c>
      <c r="BP32" s="118">
        <v>3</v>
      </c>
      <c r="BQ32" s="118">
        <v>4</v>
      </c>
      <c r="BR32" s="118">
        <v>4</v>
      </c>
      <c r="BS32" s="118">
        <v>1</v>
      </c>
      <c r="BT32" s="118">
        <v>1</v>
      </c>
      <c r="BU32" s="118">
        <v>1</v>
      </c>
      <c r="BV32" s="118">
        <v>1</v>
      </c>
      <c r="BW32" s="118">
        <v>4</v>
      </c>
      <c r="BX32" s="118">
        <v>4</v>
      </c>
      <c r="BY32" s="118">
        <v>4</v>
      </c>
      <c r="BZ32" s="118">
        <v>4</v>
      </c>
      <c r="CA32" s="122" t="s">
        <v>77</v>
      </c>
    </row>
    <row r="33" spans="1:79" s="136" customFormat="1" ht="173.25" customHeight="1" x14ac:dyDescent="0.25">
      <c r="A33" s="187" t="s">
        <v>34</v>
      </c>
      <c r="B33" s="189" t="s">
        <v>559</v>
      </c>
      <c r="C33" s="196" t="s">
        <v>352</v>
      </c>
      <c r="D33" s="196" t="s">
        <v>352</v>
      </c>
      <c r="E33" s="196" t="s">
        <v>352</v>
      </c>
      <c r="F33" s="196" t="s">
        <v>352</v>
      </c>
      <c r="G33" s="131" t="s">
        <v>276</v>
      </c>
      <c r="H33" s="131" t="s">
        <v>336</v>
      </c>
      <c r="I33" s="131" t="s">
        <v>387</v>
      </c>
      <c r="J33" s="131" t="s">
        <v>379</v>
      </c>
      <c r="K33" s="131" t="s">
        <v>253</v>
      </c>
      <c r="L33" s="131" t="s">
        <v>373</v>
      </c>
      <c r="M33" s="131" t="s">
        <v>312</v>
      </c>
      <c r="N33" s="122" t="s">
        <v>360</v>
      </c>
      <c r="O33" s="122" t="s">
        <v>218</v>
      </c>
      <c r="P33" s="122"/>
      <c r="Q33" s="122" t="s">
        <v>335</v>
      </c>
      <c r="R33" s="122"/>
      <c r="S33" s="122" t="s">
        <v>350</v>
      </c>
      <c r="T33" s="122" t="s">
        <v>313</v>
      </c>
      <c r="U33" s="122" t="s">
        <v>351</v>
      </c>
      <c r="V33" s="122" t="s">
        <v>374</v>
      </c>
      <c r="W33" s="122" t="s">
        <v>90</v>
      </c>
      <c r="X33" s="122" t="s">
        <v>314</v>
      </c>
      <c r="Y33" s="122" t="s">
        <v>337</v>
      </c>
      <c r="Z33" s="122" t="s">
        <v>371</v>
      </c>
      <c r="AA33" s="132" t="s">
        <v>261</v>
      </c>
      <c r="AB33" s="132" t="s">
        <v>395</v>
      </c>
      <c r="AC33" s="132" t="s">
        <v>396</v>
      </c>
      <c r="AD33" s="132" t="s">
        <v>397</v>
      </c>
      <c r="AE33" s="132"/>
      <c r="AF33" s="132"/>
      <c r="AG33" s="132"/>
      <c r="AH33" s="132"/>
      <c r="AI33" s="122" t="s">
        <v>345</v>
      </c>
      <c r="AJ33" s="122" t="s">
        <v>390</v>
      </c>
      <c r="AK33" s="122" t="s">
        <v>344</v>
      </c>
      <c r="AL33" s="122" t="s">
        <v>255</v>
      </c>
      <c r="AM33" s="122" t="s">
        <v>218</v>
      </c>
      <c r="AN33" s="122"/>
      <c r="AO33" s="122" t="s">
        <v>315</v>
      </c>
      <c r="AP33" s="118"/>
      <c r="AQ33" s="133" t="s">
        <v>357</v>
      </c>
      <c r="AR33" s="133" t="s">
        <v>358</v>
      </c>
      <c r="AS33" s="133" t="s">
        <v>359</v>
      </c>
      <c r="AT33" s="133" t="s">
        <v>372</v>
      </c>
      <c r="AU33" s="134" t="s">
        <v>262</v>
      </c>
      <c r="AV33" s="134" t="s">
        <v>264</v>
      </c>
      <c r="AW33" s="134"/>
      <c r="AX33" s="134"/>
      <c r="AY33" s="122" t="s">
        <v>280</v>
      </c>
      <c r="AZ33" s="122" t="s">
        <v>317</v>
      </c>
      <c r="BA33" s="122" t="s">
        <v>308</v>
      </c>
      <c r="BB33" s="122" t="s">
        <v>380</v>
      </c>
      <c r="BC33" s="122" t="s">
        <v>256</v>
      </c>
      <c r="BD33" s="122" t="s">
        <v>354</v>
      </c>
      <c r="BE33" s="122" t="s">
        <v>310</v>
      </c>
      <c r="BF33" s="122" t="s">
        <v>353</v>
      </c>
      <c r="BG33" s="122" t="s">
        <v>281</v>
      </c>
      <c r="BH33" s="122"/>
      <c r="BI33" s="122"/>
      <c r="BJ33" s="122" t="s">
        <v>360</v>
      </c>
      <c r="BK33" s="122" t="s">
        <v>257</v>
      </c>
      <c r="BL33" s="118"/>
      <c r="BM33" s="118"/>
      <c r="BN33" s="118"/>
      <c r="BO33" s="122" t="s">
        <v>282</v>
      </c>
      <c r="BP33" s="122" t="s">
        <v>265</v>
      </c>
      <c r="BQ33" s="122" t="s">
        <v>377</v>
      </c>
      <c r="BR33" s="122"/>
      <c r="BS33" s="122" t="s">
        <v>157</v>
      </c>
      <c r="BT33" s="118"/>
      <c r="BU33" s="118"/>
      <c r="BV33" s="118"/>
      <c r="BW33" s="135" t="s">
        <v>260</v>
      </c>
      <c r="BX33" s="118"/>
      <c r="BY33" s="118"/>
      <c r="BZ33" s="118"/>
      <c r="CA33" s="122"/>
    </row>
    <row r="34" spans="1:79" s="116" customFormat="1" ht="47.25" x14ac:dyDescent="0.25">
      <c r="A34" s="183" t="s">
        <v>36</v>
      </c>
      <c r="B34" s="184" t="s">
        <v>66</v>
      </c>
      <c r="C34" s="185">
        <f>SUMIF($G$3:$BZ$3,C$3,$G34:$BZ34)</f>
        <v>833</v>
      </c>
      <c r="D34" s="185">
        <f t="shared" si="0"/>
        <v>1655</v>
      </c>
      <c r="E34" s="185">
        <f t="shared" si="0"/>
        <v>2634</v>
      </c>
      <c r="F34" s="185">
        <f t="shared" si="0"/>
        <v>3408</v>
      </c>
      <c r="G34" s="119">
        <v>25</v>
      </c>
      <c r="H34" s="119">
        <v>75</v>
      </c>
      <c r="I34" s="119">
        <v>175</v>
      </c>
      <c r="J34" s="119">
        <v>250</v>
      </c>
      <c r="K34" s="118">
        <v>50</v>
      </c>
      <c r="L34" s="118">
        <v>90</v>
      </c>
      <c r="M34" s="118">
        <v>110</v>
      </c>
      <c r="N34" s="118">
        <v>130</v>
      </c>
      <c r="O34" s="118"/>
      <c r="P34" s="118"/>
      <c r="Q34" s="118"/>
      <c r="R34" s="118"/>
      <c r="S34" s="118">
        <v>0</v>
      </c>
      <c r="T34" s="118">
        <v>25</v>
      </c>
      <c r="U34" s="118">
        <v>50</v>
      </c>
      <c r="V34" s="118">
        <v>100</v>
      </c>
      <c r="W34" s="118">
        <v>125</v>
      </c>
      <c r="X34" s="118">
        <v>225</v>
      </c>
      <c r="Y34" s="118">
        <v>350</v>
      </c>
      <c r="Z34" s="118">
        <v>400</v>
      </c>
      <c r="AA34" s="123">
        <v>121</v>
      </c>
      <c r="AB34" s="123">
        <v>315</v>
      </c>
      <c r="AC34" s="123">
        <v>492</v>
      </c>
      <c r="AD34" s="123">
        <v>644</v>
      </c>
      <c r="AE34" s="123"/>
      <c r="AF34" s="123"/>
      <c r="AG34" s="123"/>
      <c r="AH34" s="123"/>
      <c r="AI34" s="119">
        <v>144</v>
      </c>
      <c r="AJ34" s="118">
        <v>244</v>
      </c>
      <c r="AK34" s="118">
        <v>394</v>
      </c>
      <c r="AL34" s="118">
        <v>544</v>
      </c>
      <c r="AM34" s="119">
        <v>0</v>
      </c>
      <c r="AN34" s="118">
        <v>0</v>
      </c>
      <c r="AO34" s="118">
        <v>0</v>
      </c>
      <c r="AP34" s="118">
        <v>0</v>
      </c>
      <c r="AQ34" s="121">
        <v>25</v>
      </c>
      <c r="AR34" s="121">
        <v>72</v>
      </c>
      <c r="AS34" s="121">
        <v>118</v>
      </c>
      <c r="AT34" s="121">
        <v>186</v>
      </c>
      <c r="AU34" s="119">
        <v>0</v>
      </c>
      <c r="AV34" s="119">
        <v>0</v>
      </c>
      <c r="AW34" s="119">
        <v>0</v>
      </c>
      <c r="AX34" s="119">
        <v>0</v>
      </c>
      <c r="AY34" s="118">
        <v>176</v>
      </c>
      <c r="AZ34" s="118">
        <v>298</v>
      </c>
      <c r="BA34" s="118">
        <v>464</v>
      </c>
      <c r="BB34" s="118">
        <v>534</v>
      </c>
      <c r="BC34" s="118">
        <v>64</v>
      </c>
      <c r="BD34" s="118">
        <v>130</v>
      </c>
      <c r="BE34" s="118">
        <v>140</v>
      </c>
      <c r="BF34" s="118">
        <v>210</v>
      </c>
      <c r="BG34" s="118">
        <v>25</v>
      </c>
      <c r="BH34" s="118">
        <v>75</v>
      </c>
      <c r="BI34" s="118">
        <v>100</v>
      </c>
      <c r="BJ34" s="118">
        <v>150</v>
      </c>
      <c r="BK34" s="118">
        <v>42</v>
      </c>
      <c r="BL34" s="118">
        <v>45</v>
      </c>
      <c r="BM34" s="118">
        <v>81</v>
      </c>
      <c r="BN34" s="118">
        <v>70</v>
      </c>
      <c r="BO34" s="118">
        <v>36</v>
      </c>
      <c r="BP34" s="118">
        <v>41</v>
      </c>
      <c r="BQ34" s="118">
        <v>120</v>
      </c>
      <c r="BR34" s="118">
        <v>125</v>
      </c>
      <c r="BS34" s="118">
        <v>0</v>
      </c>
      <c r="BT34" s="118">
        <v>0</v>
      </c>
      <c r="BU34" s="118">
        <v>0</v>
      </c>
      <c r="BV34" s="118">
        <v>0</v>
      </c>
      <c r="BW34" s="118">
        <v>0</v>
      </c>
      <c r="BX34" s="118">
        <v>20</v>
      </c>
      <c r="BY34" s="118">
        <v>40</v>
      </c>
      <c r="BZ34" s="118">
        <v>65</v>
      </c>
      <c r="CA34" s="122" t="s">
        <v>78</v>
      </c>
    </row>
    <row r="35" spans="1:79" s="116" customFormat="1" ht="47.25" x14ac:dyDescent="0.25">
      <c r="A35" s="183" t="s">
        <v>37</v>
      </c>
      <c r="B35" s="186" t="s">
        <v>560</v>
      </c>
      <c r="C35" s="185">
        <f>SUMIF($G$3:$BZ$3,C$3,$G35:$BZ35)</f>
        <v>19</v>
      </c>
      <c r="D35" s="185">
        <f>SUMIF($G$3:$BZ$3,D$3,$G35:$BZ35)</f>
        <v>85</v>
      </c>
      <c r="E35" s="185">
        <f>SUMIF($G$3:$BZ$3,E$3,$G35:$BZ35)</f>
        <v>228</v>
      </c>
      <c r="F35" s="185">
        <f>SUMIF($G$3:$BZ$3,F$3,$G35:$BZ35)</f>
        <v>357</v>
      </c>
      <c r="G35" s="118">
        <v>0</v>
      </c>
      <c r="H35" s="118">
        <v>1</v>
      </c>
      <c r="I35" s="118">
        <v>3</v>
      </c>
      <c r="J35" s="118">
        <v>5</v>
      </c>
      <c r="K35" s="118">
        <v>0</v>
      </c>
      <c r="L35" s="118">
        <v>6</v>
      </c>
      <c r="M35" s="118">
        <v>7</v>
      </c>
      <c r="N35" s="118">
        <v>9</v>
      </c>
      <c r="O35" s="118"/>
      <c r="P35" s="118"/>
      <c r="Q35" s="118"/>
      <c r="R35" s="118"/>
      <c r="S35" s="118">
        <v>0</v>
      </c>
      <c r="T35" s="118">
        <v>0</v>
      </c>
      <c r="U35" s="118">
        <v>6</v>
      </c>
      <c r="V35" s="118">
        <v>10</v>
      </c>
      <c r="W35" s="118">
        <v>0</v>
      </c>
      <c r="X35" s="118">
        <v>0</v>
      </c>
      <c r="Y35" s="118">
        <v>6</v>
      </c>
      <c r="Z35" s="118">
        <v>7</v>
      </c>
      <c r="AA35" s="123">
        <v>0</v>
      </c>
      <c r="AB35" s="124">
        <v>5</v>
      </c>
      <c r="AC35" s="123">
        <v>25</v>
      </c>
      <c r="AD35" s="123">
        <v>30</v>
      </c>
      <c r="AE35" s="123"/>
      <c r="AF35" s="123"/>
      <c r="AG35" s="123"/>
      <c r="AH35" s="123"/>
      <c r="AI35" s="118">
        <v>0</v>
      </c>
      <c r="AJ35" s="118">
        <v>30</v>
      </c>
      <c r="AK35" s="118">
        <v>100</v>
      </c>
      <c r="AL35" s="118">
        <v>200</v>
      </c>
      <c r="AM35" s="119">
        <v>0</v>
      </c>
      <c r="AN35" s="118">
        <v>0</v>
      </c>
      <c r="AO35" s="118">
        <v>0</v>
      </c>
      <c r="AP35" s="118">
        <v>0</v>
      </c>
      <c r="AQ35" s="121">
        <v>0</v>
      </c>
      <c r="AR35" s="121">
        <v>3</v>
      </c>
      <c r="AS35" s="121">
        <v>5</v>
      </c>
      <c r="AT35" s="121">
        <v>7</v>
      </c>
      <c r="AU35" s="119">
        <v>0</v>
      </c>
      <c r="AV35" s="119">
        <v>0</v>
      </c>
      <c r="AW35" s="119">
        <v>0</v>
      </c>
      <c r="AX35" s="119">
        <v>0</v>
      </c>
      <c r="AY35" s="138">
        <v>1</v>
      </c>
      <c r="AZ35" s="118">
        <v>14</v>
      </c>
      <c r="BA35" s="118">
        <v>16</v>
      </c>
      <c r="BB35" s="118">
        <v>18</v>
      </c>
      <c r="BC35" s="118">
        <v>0</v>
      </c>
      <c r="BD35" s="118">
        <v>4</v>
      </c>
      <c r="BE35" s="118">
        <v>12</v>
      </c>
      <c r="BF35" s="118">
        <v>14</v>
      </c>
      <c r="BG35" s="118">
        <v>0</v>
      </c>
      <c r="BH35" s="118">
        <v>0</v>
      </c>
      <c r="BI35" s="118">
        <v>4</v>
      </c>
      <c r="BJ35" s="118">
        <v>9</v>
      </c>
      <c r="BK35" s="118">
        <v>11</v>
      </c>
      <c r="BL35" s="118">
        <v>12</v>
      </c>
      <c r="BM35" s="118">
        <v>12</v>
      </c>
      <c r="BN35" s="118">
        <v>12</v>
      </c>
      <c r="BO35" s="118">
        <v>7</v>
      </c>
      <c r="BP35" s="118">
        <v>10</v>
      </c>
      <c r="BQ35" s="118">
        <v>30</v>
      </c>
      <c r="BR35" s="118">
        <v>32</v>
      </c>
      <c r="BS35" s="118">
        <v>0</v>
      </c>
      <c r="BT35" s="118">
        <v>0</v>
      </c>
      <c r="BU35" s="118">
        <v>0</v>
      </c>
      <c r="BV35" s="118">
        <v>0</v>
      </c>
      <c r="BW35" s="118">
        <v>0</v>
      </c>
      <c r="BX35" s="118">
        <v>0</v>
      </c>
      <c r="BY35" s="118">
        <v>2</v>
      </c>
      <c r="BZ35" s="118">
        <v>4</v>
      </c>
      <c r="CA35" s="122" t="s">
        <v>76</v>
      </c>
    </row>
    <row r="36" spans="1:79" s="160" customFormat="1" ht="60.75" customHeight="1" x14ac:dyDescent="0.25">
      <c r="A36" s="155"/>
      <c r="B36" s="156" t="s">
        <v>561</v>
      </c>
      <c r="C36" s="157">
        <f>IF(ISNUMBER(C35/C34),C35/C34,"")</f>
        <v>2.2809123649459785E-2</v>
      </c>
      <c r="D36" s="157">
        <f t="shared" ref="D36:BS36" si="18">IF(ISNUMBER(D35/D34),D35/D34,"")</f>
        <v>5.1359516616314202E-2</v>
      </c>
      <c r="E36" s="157">
        <f t="shared" si="18"/>
        <v>8.656036446469248E-2</v>
      </c>
      <c r="F36" s="157">
        <f t="shared" si="18"/>
        <v>0.10475352112676056</v>
      </c>
      <c r="G36" s="157">
        <f t="shared" si="18"/>
        <v>0</v>
      </c>
      <c r="H36" s="157">
        <f t="shared" si="18"/>
        <v>1.3333333333333334E-2</v>
      </c>
      <c r="I36" s="157">
        <f t="shared" si="18"/>
        <v>1.7142857142857144E-2</v>
      </c>
      <c r="J36" s="157">
        <f t="shared" si="18"/>
        <v>0.02</v>
      </c>
      <c r="K36" s="157">
        <f t="shared" si="18"/>
        <v>0</v>
      </c>
      <c r="L36" s="157">
        <f t="shared" si="18"/>
        <v>6.6666666666666666E-2</v>
      </c>
      <c r="M36" s="157">
        <f t="shared" si="18"/>
        <v>6.363636363636363E-2</v>
      </c>
      <c r="N36" s="157">
        <f t="shared" si="18"/>
        <v>6.9230769230769235E-2</v>
      </c>
      <c r="O36" s="157" t="str">
        <f t="shared" si="18"/>
        <v/>
      </c>
      <c r="P36" s="157" t="str">
        <f t="shared" si="18"/>
        <v/>
      </c>
      <c r="Q36" s="157" t="str">
        <f t="shared" si="18"/>
        <v/>
      </c>
      <c r="R36" s="157" t="str">
        <f t="shared" si="18"/>
        <v/>
      </c>
      <c r="S36" s="157" t="str">
        <f t="shared" si="18"/>
        <v/>
      </c>
      <c r="T36" s="157">
        <f t="shared" si="18"/>
        <v>0</v>
      </c>
      <c r="U36" s="157">
        <f t="shared" si="18"/>
        <v>0.12</v>
      </c>
      <c r="V36" s="157">
        <f t="shared" si="18"/>
        <v>0.1</v>
      </c>
      <c r="W36" s="157">
        <f t="shared" si="18"/>
        <v>0</v>
      </c>
      <c r="X36" s="157">
        <f t="shared" si="18"/>
        <v>0</v>
      </c>
      <c r="Y36" s="157">
        <f t="shared" si="18"/>
        <v>1.7142857142857144E-2</v>
      </c>
      <c r="Z36" s="157">
        <f t="shared" si="18"/>
        <v>1.7500000000000002E-2</v>
      </c>
      <c r="AA36" s="157">
        <f t="shared" si="18"/>
        <v>0</v>
      </c>
      <c r="AB36" s="157">
        <f t="shared" si="18"/>
        <v>1.5873015873015872E-2</v>
      </c>
      <c r="AC36" s="157">
        <f t="shared" si="18"/>
        <v>5.08130081300813E-2</v>
      </c>
      <c r="AD36" s="157">
        <f t="shared" si="18"/>
        <v>4.6583850931677016E-2</v>
      </c>
      <c r="AE36" s="157"/>
      <c r="AF36" s="157"/>
      <c r="AG36" s="157"/>
      <c r="AH36" s="157"/>
      <c r="AI36" s="157">
        <f t="shared" si="18"/>
        <v>0</v>
      </c>
      <c r="AJ36" s="157">
        <f t="shared" si="18"/>
        <v>0.12295081967213115</v>
      </c>
      <c r="AK36" s="157">
        <f t="shared" si="18"/>
        <v>0.25380710659898476</v>
      </c>
      <c r="AL36" s="157">
        <f t="shared" si="18"/>
        <v>0.36764705882352944</v>
      </c>
      <c r="AM36" s="157" t="str">
        <f t="shared" si="18"/>
        <v/>
      </c>
      <c r="AN36" s="157" t="str">
        <f t="shared" si="18"/>
        <v/>
      </c>
      <c r="AO36" s="157" t="str">
        <f t="shared" si="18"/>
        <v/>
      </c>
      <c r="AP36" s="157" t="str">
        <f t="shared" si="18"/>
        <v/>
      </c>
      <c r="AQ36" s="158">
        <f t="shared" si="18"/>
        <v>0</v>
      </c>
      <c r="AR36" s="158">
        <f t="shared" si="18"/>
        <v>4.1666666666666664E-2</v>
      </c>
      <c r="AS36" s="158">
        <f t="shared" si="18"/>
        <v>4.2372881355932202E-2</v>
      </c>
      <c r="AT36" s="158">
        <f t="shared" si="18"/>
        <v>3.7634408602150539E-2</v>
      </c>
      <c r="AU36" s="157" t="str">
        <f t="shared" si="18"/>
        <v/>
      </c>
      <c r="AV36" s="157" t="str">
        <f t="shared" si="18"/>
        <v/>
      </c>
      <c r="AW36" s="157" t="str">
        <f t="shared" si="18"/>
        <v/>
      </c>
      <c r="AX36" s="157" t="str">
        <f t="shared" si="18"/>
        <v/>
      </c>
      <c r="AY36" s="163">
        <f t="shared" si="18"/>
        <v>5.681818181818182E-3</v>
      </c>
      <c r="AZ36" s="157">
        <f t="shared" si="18"/>
        <v>4.6979865771812082E-2</v>
      </c>
      <c r="BA36" s="157">
        <f t="shared" si="18"/>
        <v>3.4482758620689655E-2</v>
      </c>
      <c r="BB36" s="157">
        <f t="shared" si="18"/>
        <v>3.3707865168539325E-2</v>
      </c>
      <c r="BC36" s="157">
        <f t="shared" si="18"/>
        <v>0</v>
      </c>
      <c r="BD36" s="157">
        <f t="shared" si="18"/>
        <v>3.0769230769230771E-2</v>
      </c>
      <c r="BE36" s="157">
        <f t="shared" si="18"/>
        <v>8.5714285714285715E-2</v>
      </c>
      <c r="BF36" s="157">
        <f t="shared" si="18"/>
        <v>6.6666666666666666E-2</v>
      </c>
      <c r="BG36" s="157">
        <f t="shared" si="18"/>
        <v>0</v>
      </c>
      <c r="BH36" s="157">
        <f t="shared" si="18"/>
        <v>0</v>
      </c>
      <c r="BI36" s="157">
        <f t="shared" si="18"/>
        <v>0.04</v>
      </c>
      <c r="BJ36" s="157">
        <f t="shared" si="18"/>
        <v>0.06</v>
      </c>
      <c r="BK36" s="157">
        <f t="shared" si="18"/>
        <v>0.26190476190476192</v>
      </c>
      <c r="BL36" s="157">
        <f t="shared" si="18"/>
        <v>0.26666666666666666</v>
      </c>
      <c r="BM36" s="157">
        <f t="shared" si="18"/>
        <v>0.14814814814814814</v>
      </c>
      <c r="BN36" s="157">
        <f t="shared" si="18"/>
        <v>0.17142857142857143</v>
      </c>
      <c r="BO36" s="157">
        <f t="shared" si="18"/>
        <v>0.19444444444444445</v>
      </c>
      <c r="BP36" s="157">
        <f t="shared" si="18"/>
        <v>0.24390243902439024</v>
      </c>
      <c r="BQ36" s="157">
        <f t="shared" si="18"/>
        <v>0.25</v>
      </c>
      <c r="BR36" s="157">
        <f t="shared" si="18"/>
        <v>0.25600000000000001</v>
      </c>
      <c r="BS36" s="157" t="str">
        <f t="shared" si="18"/>
        <v/>
      </c>
      <c r="BT36" s="157" t="str">
        <f t="shared" ref="BT36:BZ36" si="19">IF(ISNUMBER(BT35/BT34),BT35/BT34,"")</f>
        <v/>
      </c>
      <c r="BU36" s="157" t="str">
        <f t="shared" si="19"/>
        <v/>
      </c>
      <c r="BV36" s="157" t="str">
        <f t="shared" si="19"/>
        <v/>
      </c>
      <c r="BW36" s="157" t="str">
        <f t="shared" si="19"/>
        <v/>
      </c>
      <c r="BX36" s="157">
        <f t="shared" si="19"/>
        <v>0</v>
      </c>
      <c r="BY36" s="157">
        <f t="shared" si="19"/>
        <v>0.05</v>
      </c>
      <c r="BZ36" s="157">
        <f t="shared" si="19"/>
        <v>6.1538461538461542E-2</v>
      </c>
      <c r="CA36" s="159"/>
    </row>
    <row r="37" spans="1:79" s="143" customFormat="1" ht="74.25" customHeight="1" x14ac:dyDescent="0.25">
      <c r="A37" s="183" t="s">
        <v>63</v>
      </c>
      <c r="B37" s="186" t="s">
        <v>562</v>
      </c>
      <c r="C37" s="185">
        <f t="shared" ref="C37:F53" si="20">SUMIF($G$3:$BZ$3,C$3,$G37:$BZ37)</f>
        <v>38</v>
      </c>
      <c r="D37" s="185">
        <f t="shared" si="20"/>
        <v>367</v>
      </c>
      <c r="E37" s="185">
        <f t="shared" si="20"/>
        <v>927</v>
      </c>
      <c r="F37" s="185">
        <f t="shared" si="20"/>
        <v>1445</v>
      </c>
      <c r="G37" s="139"/>
      <c r="H37" s="139">
        <v>25</v>
      </c>
      <c r="I37" s="139">
        <v>75</v>
      </c>
      <c r="J37" s="139">
        <v>175</v>
      </c>
      <c r="K37" s="118">
        <v>0</v>
      </c>
      <c r="L37" s="118">
        <v>40</v>
      </c>
      <c r="M37" s="118">
        <v>90</v>
      </c>
      <c r="N37" s="118">
        <v>110</v>
      </c>
      <c r="O37" s="137"/>
      <c r="P37" s="137"/>
      <c r="Q37" s="137"/>
      <c r="R37" s="137"/>
      <c r="S37" s="118"/>
      <c r="T37" s="118"/>
      <c r="U37" s="118">
        <v>25</v>
      </c>
      <c r="V37" s="118">
        <v>50</v>
      </c>
      <c r="W37" s="137">
        <v>0</v>
      </c>
      <c r="X37" s="137">
        <v>0</v>
      </c>
      <c r="Y37" s="118">
        <v>110</v>
      </c>
      <c r="Z37" s="118">
        <v>150</v>
      </c>
      <c r="AA37" s="123">
        <v>0</v>
      </c>
      <c r="AB37" s="124">
        <v>50</v>
      </c>
      <c r="AC37" s="124">
        <v>125</v>
      </c>
      <c r="AD37" s="124">
        <v>180</v>
      </c>
      <c r="AE37" s="124"/>
      <c r="AF37" s="124"/>
      <c r="AG37" s="124"/>
      <c r="AH37" s="124"/>
      <c r="AI37" s="137">
        <v>0</v>
      </c>
      <c r="AJ37" s="118">
        <v>100</v>
      </c>
      <c r="AK37" s="118">
        <v>200</v>
      </c>
      <c r="AL37" s="118">
        <v>350</v>
      </c>
      <c r="AM37" s="140">
        <v>0</v>
      </c>
      <c r="AN37" s="137">
        <v>0</v>
      </c>
      <c r="AO37" s="137">
        <v>0</v>
      </c>
      <c r="AP37" s="137">
        <v>0</v>
      </c>
      <c r="AQ37" s="141">
        <v>0</v>
      </c>
      <c r="AR37" s="141">
        <v>22</v>
      </c>
      <c r="AS37" s="141">
        <v>46</v>
      </c>
      <c r="AT37" s="141">
        <v>90</v>
      </c>
      <c r="AU37" s="119">
        <v>0</v>
      </c>
      <c r="AV37" s="142">
        <v>0</v>
      </c>
      <c r="AW37" s="142">
        <v>0</v>
      </c>
      <c r="AX37" s="142">
        <v>0</v>
      </c>
      <c r="AY37" s="137">
        <v>5</v>
      </c>
      <c r="AZ37" s="137">
        <v>56</v>
      </c>
      <c r="BA37" s="137">
        <v>97</v>
      </c>
      <c r="BB37" s="137">
        <v>132</v>
      </c>
      <c r="BC37" s="118">
        <v>0</v>
      </c>
      <c r="BD37" s="118">
        <v>30</v>
      </c>
      <c r="BE37" s="118">
        <v>46</v>
      </c>
      <c r="BF37" s="118">
        <v>50</v>
      </c>
      <c r="BG37" s="118">
        <v>0</v>
      </c>
      <c r="BH37" s="118">
        <v>0</v>
      </c>
      <c r="BI37" s="118">
        <v>30</v>
      </c>
      <c r="BJ37" s="118">
        <v>50</v>
      </c>
      <c r="BK37" s="137">
        <v>17</v>
      </c>
      <c r="BL37" s="137">
        <v>18</v>
      </c>
      <c r="BM37" s="137">
        <v>18</v>
      </c>
      <c r="BN37" s="137">
        <v>18</v>
      </c>
      <c r="BO37" s="118">
        <v>16</v>
      </c>
      <c r="BP37" s="118">
        <v>26</v>
      </c>
      <c r="BQ37" s="118">
        <v>45</v>
      </c>
      <c r="BR37" s="118">
        <v>50</v>
      </c>
      <c r="BS37" s="137">
        <v>0</v>
      </c>
      <c r="BT37" s="137">
        <v>0</v>
      </c>
      <c r="BU37" s="137">
        <v>0</v>
      </c>
      <c r="BV37" s="137">
        <v>0</v>
      </c>
      <c r="BW37" s="137">
        <v>0</v>
      </c>
      <c r="BX37" s="137">
        <v>0</v>
      </c>
      <c r="BY37" s="118">
        <v>20</v>
      </c>
      <c r="BZ37" s="118">
        <v>40</v>
      </c>
      <c r="CA37" s="122" t="s">
        <v>76</v>
      </c>
    </row>
    <row r="38" spans="1:79" s="160" customFormat="1" ht="68.25" customHeight="1" x14ac:dyDescent="0.25">
      <c r="A38" s="155"/>
      <c r="B38" s="156" t="s">
        <v>563</v>
      </c>
      <c r="C38" s="157">
        <f>IF(ISNUMBER(C37/C34),C37/C34,"")</f>
        <v>4.561824729891957E-2</v>
      </c>
      <c r="D38" s="157">
        <f t="shared" ref="D38:BS38" si="21">IF(ISNUMBER(D37/D34),D37/D34,"")</f>
        <v>0.2217522658610272</v>
      </c>
      <c r="E38" s="157">
        <f t="shared" si="21"/>
        <v>0.35193621867881547</v>
      </c>
      <c r="F38" s="157">
        <f t="shared" si="21"/>
        <v>0.42400234741784038</v>
      </c>
      <c r="G38" s="157">
        <f t="shared" si="21"/>
        <v>0</v>
      </c>
      <c r="H38" s="157">
        <f t="shared" si="21"/>
        <v>0.33333333333333331</v>
      </c>
      <c r="I38" s="157">
        <f t="shared" si="21"/>
        <v>0.42857142857142855</v>
      </c>
      <c r="J38" s="157">
        <f t="shared" si="21"/>
        <v>0.7</v>
      </c>
      <c r="K38" s="157">
        <f t="shared" si="21"/>
        <v>0</v>
      </c>
      <c r="L38" s="157">
        <f t="shared" si="21"/>
        <v>0.44444444444444442</v>
      </c>
      <c r="M38" s="157">
        <f t="shared" si="21"/>
        <v>0.81818181818181823</v>
      </c>
      <c r="N38" s="157">
        <f t="shared" si="21"/>
        <v>0.84615384615384615</v>
      </c>
      <c r="O38" s="157" t="str">
        <f t="shared" si="21"/>
        <v/>
      </c>
      <c r="P38" s="157" t="str">
        <f t="shared" si="21"/>
        <v/>
      </c>
      <c r="Q38" s="157" t="str">
        <f t="shared" si="21"/>
        <v/>
      </c>
      <c r="R38" s="157" t="str">
        <f t="shared" si="21"/>
        <v/>
      </c>
      <c r="S38" s="157" t="str">
        <f t="shared" si="21"/>
        <v/>
      </c>
      <c r="T38" s="157">
        <f t="shared" si="21"/>
        <v>0</v>
      </c>
      <c r="U38" s="157">
        <f t="shared" si="21"/>
        <v>0.5</v>
      </c>
      <c r="V38" s="157">
        <f t="shared" si="21"/>
        <v>0.5</v>
      </c>
      <c r="W38" s="157">
        <f t="shared" si="21"/>
        <v>0</v>
      </c>
      <c r="X38" s="157">
        <f t="shared" si="21"/>
        <v>0</v>
      </c>
      <c r="Y38" s="157">
        <f t="shared" si="21"/>
        <v>0.31428571428571428</v>
      </c>
      <c r="Z38" s="157">
        <f t="shared" si="21"/>
        <v>0.375</v>
      </c>
      <c r="AA38" s="157">
        <f t="shared" si="21"/>
        <v>0</v>
      </c>
      <c r="AB38" s="157">
        <f t="shared" si="21"/>
        <v>0.15873015873015872</v>
      </c>
      <c r="AC38" s="157">
        <f t="shared" si="21"/>
        <v>0.25406504065040653</v>
      </c>
      <c r="AD38" s="157">
        <f t="shared" si="21"/>
        <v>0.27950310559006208</v>
      </c>
      <c r="AE38" s="157"/>
      <c r="AF38" s="157"/>
      <c r="AG38" s="157"/>
      <c r="AH38" s="157"/>
      <c r="AI38" s="157">
        <f t="shared" si="21"/>
        <v>0</v>
      </c>
      <c r="AJ38" s="157">
        <f t="shared" si="21"/>
        <v>0.4098360655737705</v>
      </c>
      <c r="AK38" s="157">
        <f t="shared" si="21"/>
        <v>0.50761421319796951</v>
      </c>
      <c r="AL38" s="157">
        <f t="shared" si="21"/>
        <v>0.64338235294117652</v>
      </c>
      <c r="AM38" s="157" t="str">
        <f t="shared" si="21"/>
        <v/>
      </c>
      <c r="AN38" s="157" t="str">
        <f t="shared" si="21"/>
        <v/>
      </c>
      <c r="AO38" s="157" t="str">
        <f t="shared" si="21"/>
        <v/>
      </c>
      <c r="AP38" s="157" t="str">
        <f t="shared" si="21"/>
        <v/>
      </c>
      <c r="AQ38" s="158">
        <f t="shared" si="21"/>
        <v>0</v>
      </c>
      <c r="AR38" s="158">
        <f t="shared" si="21"/>
        <v>0.30555555555555558</v>
      </c>
      <c r="AS38" s="158">
        <f t="shared" si="21"/>
        <v>0.38983050847457629</v>
      </c>
      <c r="AT38" s="158">
        <f t="shared" si="21"/>
        <v>0.4838709677419355</v>
      </c>
      <c r="AU38" s="157" t="str">
        <f t="shared" si="21"/>
        <v/>
      </c>
      <c r="AV38" s="157" t="str">
        <f t="shared" si="21"/>
        <v/>
      </c>
      <c r="AW38" s="157" t="str">
        <f t="shared" si="21"/>
        <v/>
      </c>
      <c r="AX38" s="157" t="str">
        <f t="shared" si="21"/>
        <v/>
      </c>
      <c r="AY38" s="157">
        <f t="shared" si="21"/>
        <v>2.8409090909090908E-2</v>
      </c>
      <c r="AZ38" s="157">
        <f t="shared" si="21"/>
        <v>0.18791946308724833</v>
      </c>
      <c r="BA38" s="157">
        <f t="shared" si="21"/>
        <v>0.20905172413793102</v>
      </c>
      <c r="BB38" s="157">
        <f t="shared" si="21"/>
        <v>0.24719101123595505</v>
      </c>
      <c r="BC38" s="157">
        <f t="shared" si="21"/>
        <v>0</v>
      </c>
      <c r="BD38" s="157">
        <f t="shared" si="21"/>
        <v>0.23076923076923078</v>
      </c>
      <c r="BE38" s="157">
        <f t="shared" si="21"/>
        <v>0.32857142857142857</v>
      </c>
      <c r="BF38" s="157">
        <f t="shared" si="21"/>
        <v>0.23809523809523808</v>
      </c>
      <c r="BG38" s="157">
        <f t="shared" si="21"/>
        <v>0</v>
      </c>
      <c r="BH38" s="157">
        <f t="shared" si="21"/>
        <v>0</v>
      </c>
      <c r="BI38" s="157">
        <f t="shared" si="21"/>
        <v>0.3</v>
      </c>
      <c r="BJ38" s="157">
        <f t="shared" si="21"/>
        <v>0.33333333333333331</v>
      </c>
      <c r="BK38" s="157">
        <f t="shared" si="21"/>
        <v>0.40476190476190477</v>
      </c>
      <c r="BL38" s="157">
        <f t="shared" si="21"/>
        <v>0.4</v>
      </c>
      <c r="BM38" s="157">
        <f t="shared" si="21"/>
        <v>0.22222222222222221</v>
      </c>
      <c r="BN38" s="157">
        <f t="shared" si="21"/>
        <v>0.25714285714285712</v>
      </c>
      <c r="BO38" s="157">
        <f t="shared" si="21"/>
        <v>0.44444444444444442</v>
      </c>
      <c r="BP38" s="157">
        <f t="shared" si="21"/>
        <v>0.63414634146341464</v>
      </c>
      <c r="BQ38" s="157">
        <f t="shared" si="21"/>
        <v>0.375</v>
      </c>
      <c r="BR38" s="157">
        <f t="shared" si="21"/>
        <v>0.4</v>
      </c>
      <c r="BS38" s="157" t="str">
        <f t="shared" si="21"/>
        <v/>
      </c>
      <c r="BT38" s="157" t="str">
        <f t="shared" ref="BT38:BZ38" si="22">IF(ISNUMBER(BT37/BT34),BT37/BT34,"")</f>
        <v/>
      </c>
      <c r="BU38" s="157" t="str">
        <f t="shared" si="22"/>
        <v/>
      </c>
      <c r="BV38" s="157" t="str">
        <f t="shared" si="22"/>
        <v/>
      </c>
      <c r="BW38" s="157" t="str">
        <f t="shared" si="22"/>
        <v/>
      </c>
      <c r="BX38" s="157">
        <f t="shared" si="22"/>
        <v>0</v>
      </c>
      <c r="BY38" s="157">
        <f t="shared" si="22"/>
        <v>0.5</v>
      </c>
      <c r="BZ38" s="157">
        <f t="shared" si="22"/>
        <v>0.61538461538461542</v>
      </c>
      <c r="CA38" s="159"/>
    </row>
    <row r="39" spans="1:79" s="116" customFormat="1" ht="30.75" customHeight="1" x14ac:dyDescent="0.25">
      <c r="A39" s="187" t="s">
        <v>39</v>
      </c>
      <c r="B39" s="188" t="s">
        <v>40</v>
      </c>
      <c r="C39" s="185">
        <f t="shared" si="20"/>
        <v>2060</v>
      </c>
      <c r="D39" s="185">
        <f t="shared" si="20"/>
        <v>2515</v>
      </c>
      <c r="E39" s="185">
        <f t="shared" si="20"/>
        <v>2779</v>
      </c>
      <c r="F39" s="185">
        <f t="shared" si="20"/>
        <v>2611</v>
      </c>
      <c r="G39" s="119">
        <v>136</v>
      </c>
      <c r="H39" s="119">
        <v>260</v>
      </c>
      <c r="I39" s="119">
        <v>236</v>
      </c>
      <c r="J39" s="119">
        <v>197</v>
      </c>
      <c r="K39" s="118">
        <v>93</v>
      </c>
      <c r="L39" s="118">
        <v>179</v>
      </c>
      <c r="M39" s="118">
        <v>188</v>
      </c>
      <c r="N39" s="118">
        <v>152</v>
      </c>
      <c r="O39" s="119">
        <v>132</v>
      </c>
      <c r="P39" s="119">
        <v>170</v>
      </c>
      <c r="Q39" s="119">
        <f>P39</f>
        <v>170</v>
      </c>
      <c r="R39" s="119">
        <f>Q39</f>
        <v>170</v>
      </c>
      <c r="S39" s="119">
        <v>60</v>
      </c>
      <c r="T39" s="138">
        <v>78</v>
      </c>
      <c r="U39" s="119">
        <v>81</v>
      </c>
      <c r="V39" s="119">
        <v>113</v>
      </c>
      <c r="W39" s="119">
        <v>42</v>
      </c>
      <c r="X39" s="119">
        <v>62</v>
      </c>
      <c r="Y39" s="119">
        <v>126</v>
      </c>
      <c r="Z39" s="119">
        <v>124</v>
      </c>
      <c r="AA39" s="142">
        <v>264</v>
      </c>
      <c r="AB39" s="142">
        <v>359</v>
      </c>
      <c r="AC39" s="142">
        <v>412</v>
      </c>
      <c r="AD39" s="142">
        <v>299</v>
      </c>
      <c r="AE39" s="142"/>
      <c r="AF39" s="142"/>
      <c r="AG39" s="142"/>
      <c r="AH39" s="142"/>
      <c r="AI39" s="119">
        <v>173</v>
      </c>
      <c r="AJ39" s="119">
        <v>215</v>
      </c>
      <c r="AK39" s="119">
        <v>208</v>
      </c>
      <c r="AL39" s="119">
        <v>277</v>
      </c>
      <c r="AM39" s="119">
        <v>100</v>
      </c>
      <c r="AN39" s="118">
        <v>127</v>
      </c>
      <c r="AO39" s="118">
        <v>153</v>
      </c>
      <c r="AP39" s="118">
        <v>187</v>
      </c>
      <c r="AQ39" s="121">
        <v>126</v>
      </c>
      <c r="AR39" s="121">
        <v>166</v>
      </c>
      <c r="AS39" s="121">
        <v>190</v>
      </c>
      <c r="AT39" s="121">
        <v>135</v>
      </c>
      <c r="AU39" s="142">
        <v>109</v>
      </c>
      <c r="AV39" s="119">
        <v>155</v>
      </c>
      <c r="AW39" s="119">
        <v>172</v>
      </c>
      <c r="AX39" s="119">
        <v>147</v>
      </c>
      <c r="AY39" s="138">
        <v>274</v>
      </c>
      <c r="AZ39" s="138">
        <v>215</v>
      </c>
      <c r="BA39" s="119">
        <v>243</v>
      </c>
      <c r="BB39" s="119">
        <v>250</v>
      </c>
      <c r="BC39" s="119">
        <v>164</v>
      </c>
      <c r="BD39" s="119">
        <v>198</v>
      </c>
      <c r="BE39" s="119">
        <v>200</v>
      </c>
      <c r="BF39" s="119">
        <v>200</v>
      </c>
      <c r="BG39" s="119">
        <v>78</v>
      </c>
      <c r="BH39" s="119">
        <v>65</v>
      </c>
      <c r="BI39" s="119">
        <v>100</v>
      </c>
      <c r="BJ39" s="119">
        <v>45</v>
      </c>
      <c r="BK39" s="119">
        <v>78</v>
      </c>
      <c r="BL39" s="119">
        <v>55</v>
      </c>
      <c r="BM39" s="119">
        <v>69</v>
      </c>
      <c r="BN39" s="119">
        <v>58</v>
      </c>
      <c r="BO39" s="119">
        <v>108</v>
      </c>
      <c r="BP39" s="119">
        <v>83</v>
      </c>
      <c r="BQ39" s="119">
        <v>119</v>
      </c>
      <c r="BR39" s="119">
        <v>126</v>
      </c>
      <c r="BS39" s="119">
        <v>37</v>
      </c>
      <c r="BT39" s="119">
        <v>48</v>
      </c>
      <c r="BU39" s="119">
        <v>61</v>
      </c>
      <c r="BV39" s="119">
        <v>76</v>
      </c>
      <c r="BW39" s="119">
        <v>86</v>
      </c>
      <c r="BX39" s="118">
        <v>80</v>
      </c>
      <c r="BY39" s="119">
        <v>51</v>
      </c>
      <c r="BZ39" s="119">
        <v>55</v>
      </c>
      <c r="CA39" s="122" t="s">
        <v>79</v>
      </c>
    </row>
    <row r="40" spans="1:79" s="116" customFormat="1" ht="31.5" x14ac:dyDescent="0.25">
      <c r="A40" s="183" t="s">
        <v>41</v>
      </c>
      <c r="B40" s="184" t="s">
        <v>42</v>
      </c>
      <c r="C40" s="185">
        <f t="shared" si="20"/>
        <v>0</v>
      </c>
      <c r="D40" s="185">
        <f t="shared" si="20"/>
        <v>16</v>
      </c>
      <c r="E40" s="185">
        <f t="shared" si="20"/>
        <v>49</v>
      </c>
      <c r="F40" s="185">
        <f t="shared" si="20"/>
        <v>241</v>
      </c>
      <c r="G40" s="118">
        <v>0</v>
      </c>
      <c r="H40" s="118">
        <v>0</v>
      </c>
      <c r="I40" s="118">
        <v>0</v>
      </c>
      <c r="J40" s="118">
        <v>0</v>
      </c>
      <c r="K40" s="118">
        <v>0</v>
      </c>
      <c r="L40" s="118">
        <v>0</v>
      </c>
      <c r="M40" s="118">
        <v>0</v>
      </c>
      <c r="N40" s="118">
        <v>23</v>
      </c>
      <c r="O40" s="118"/>
      <c r="P40" s="118"/>
      <c r="Q40" s="118"/>
      <c r="R40" s="118"/>
      <c r="S40" s="118">
        <v>0</v>
      </c>
      <c r="T40" s="118">
        <v>0</v>
      </c>
      <c r="U40" s="118"/>
      <c r="V40" s="118">
        <v>0</v>
      </c>
      <c r="W40" s="118">
        <v>0</v>
      </c>
      <c r="X40" s="118">
        <v>0</v>
      </c>
      <c r="Y40" s="118">
        <v>0</v>
      </c>
      <c r="Z40" s="118">
        <v>40</v>
      </c>
      <c r="AA40" s="123">
        <v>0</v>
      </c>
      <c r="AB40" s="123">
        <v>0</v>
      </c>
      <c r="AC40" s="123">
        <v>0</v>
      </c>
      <c r="AD40" s="123">
        <v>48</v>
      </c>
      <c r="AE40" s="123"/>
      <c r="AF40" s="123"/>
      <c r="AG40" s="123"/>
      <c r="AH40" s="123"/>
      <c r="AI40" s="119">
        <v>0</v>
      </c>
      <c r="AJ40" s="119">
        <v>0</v>
      </c>
      <c r="AK40" s="119">
        <v>0</v>
      </c>
      <c r="AL40" s="119">
        <v>0</v>
      </c>
      <c r="AM40" s="119">
        <v>0</v>
      </c>
      <c r="AN40" s="118">
        <v>0</v>
      </c>
      <c r="AO40" s="118">
        <v>0</v>
      </c>
      <c r="AP40" s="118">
        <v>0</v>
      </c>
      <c r="AQ40" s="121">
        <v>0</v>
      </c>
      <c r="AR40" s="121">
        <v>0</v>
      </c>
      <c r="AS40" s="121">
        <v>0</v>
      </c>
      <c r="AT40" s="121">
        <v>0</v>
      </c>
      <c r="AU40" s="118">
        <v>0</v>
      </c>
      <c r="AV40" s="118">
        <v>0</v>
      </c>
      <c r="AW40" s="118">
        <v>0</v>
      </c>
      <c r="AX40" s="118">
        <v>0</v>
      </c>
      <c r="AY40" s="118">
        <v>0</v>
      </c>
      <c r="AZ40" s="118">
        <v>0</v>
      </c>
      <c r="BA40" s="118">
        <v>16</v>
      </c>
      <c r="BB40" s="118">
        <v>90</v>
      </c>
      <c r="BC40" s="118">
        <v>0</v>
      </c>
      <c r="BD40" s="118">
        <v>0</v>
      </c>
      <c r="BE40" s="118">
        <v>0</v>
      </c>
      <c r="BF40" s="118">
        <v>20</v>
      </c>
      <c r="BG40" s="118">
        <v>0</v>
      </c>
      <c r="BH40" s="118">
        <v>0</v>
      </c>
      <c r="BI40" s="118">
        <v>0</v>
      </c>
      <c r="BJ40" s="118">
        <v>0</v>
      </c>
      <c r="BK40" s="118">
        <v>0</v>
      </c>
      <c r="BL40" s="118">
        <v>0</v>
      </c>
      <c r="BM40" s="118">
        <v>18</v>
      </c>
      <c r="BN40" s="118">
        <v>0</v>
      </c>
      <c r="BO40" s="138">
        <v>0</v>
      </c>
      <c r="BP40" s="138">
        <v>16</v>
      </c>
      <c r="BQ40" s="138">
        <v>15</v>
      </c>
      <c r="BR40" s="138">
        <v>20</v>
      </c>
      <c r="BS40" s="118">
        <v>0</v>
      </c>
      <c r="BT40" s="118">
        <v>0</v>
      </c>
      <c r="BU40" s="118">
        <v>0</v>
      </c>
      <c r="BV40" s="118">
        <v>0</v>
      </c>
      <c r="BW40" s="118"/>
      <c r="BX40" s="118"/>
      <c r="BY40" s="118"/>
      <c r="BZ40" s="118"/>
      <c r="CA40" s="122" t="s">
        <v>81</v>
      </c>
    </row>
    <row r="41" spans="1:79" s="116" customFormat="1" ht="47.25" x14ac:dyDescent="0.25">
      <c r="A41" s="183" t="s">
        <v>43</v>
      </c>
      <c r="B41" s="186" t="s">
        <v>44</v>
      </c>
      <c r="C41" s="185">
        <f t="shared" si="20"/>
        <v>0</v>
      </c>
      <c r="D41" s="185">
        <f t="shared" si="20"/>
        <v>16</v>
      </c>
      <c r="E41" s="185">
        <f t="shared" si="20"/>
        <v>49</v>
      </c>
      <c r="F41" s="185">
        <f t="shared" si="20"/>
        <v>241</v>
      </c>
      <c r="G41" s="118">
        <v>0</v>
      </c>
      <c r="H41" s="118">
        <v>0</v>
      </c>
      <c r="I41" s="118">
        <v>0</v>
      </c>
      <c r="J41" s="118">
        <v>0</v>
      </c>
      <c r="K41" s="118">
        <v>0</v>
      </c>
      <c r="L41" s="118">
        <v>0</v>
      </c>
      <c r="M41" s="118">
        <v>0</v>
      </c>
      <c r="N41" s="118">
        <v>23</v>
      </c>
      <c r="O41" s="118"/>
      <c r="P41" s="118"/>
      <c r="Q41" s="118"/>
      <c r="R41" s="118"/>
      <c r="S41" s="118">
        <v>0</v>
      </c>
      <c r="T41" s="118">
        <v>0</v>
      </c>
      <c r="U41" s="118"/>
      <c r="V41" s="118">
        <v>0</v>
      </c>
      <c r="W41" s="118">
        <v>0</v>
      </c>
      <c r="X41" s="118">
        <v>0</v>
      </c>
      <c r="Y41" s="118">
        <v>0</v>
      </c>
      <c r="Z41" s="118">
        <v>40</v>
      </c>
      <c r="AA41" s="123">
        <v>0</v>
      </c>
      <c r="AB41" s="123">
        <v>0</v>
      </c>
      <c r="AC41" s="123">
        <v>0</v>
      </c>
      <c r="AD41" s="123">
        <v>48</v>
      </c>
      <c r="AE41" s="123"/>
      <c r="AF41" s="123"/>
      <c r="AG41" s="123"/>
      <c r="AH41" s="123"/>
      <c r="AI41" s="119">
        <v>0</v>
      </c>
      <c r="AJ41" s="119">
        <v>0</v>
      </c>
      <c r="AK41" s="119">
        <v>0</v>
      </c>
      <c r="AL41" s="119">
        <v>0</v>
      </c>
      <c r="AM41" s="119">
        <v>0</v>
      </c>
      <c r="AN41" s="118">
        <v>0</v>
      </c>
      <c r="AO41" s="118">
        <v>0</v>
      </c>
      <c r="AP41" s="118">
        <v>0</v>
      </c>
      <c r="AQ41" s="121">
        <v>0</v>
      </c>
      <c r="AR41" s="121">
        <v>0</v>
      </c>
      <c r="AS41" s="121">
        <v>0</v>
      </c>
      <c r="AT41" s="121">
        <v>0</v>
      </c>
      <c r="AU41" s="118">
        <v>0</v>
      </c>
      <c r="AV41" s="118">
        <v>0</v>
      </c>
      <c r="AW41" s="118">
        <v>0</v>
      </c>
      <c r="AX41" s="118">
        <v>0</v>
      </c>
      <c r="AY41" s="118">
        <v>0</v>
      </c>
      <c r="AZ41" s="118">
        <v>0</v>
      </c>
      <c r="BA41" s="118">
        <v>16</v>
      </c>
      <c r="BB41" s="118">
        <v>90</v>
      </c>
      <c r="BC41" s="118">
        <v>0</v>
      </c>
      <c r="BD41" s="118">
        <v>0</v>
      </c>
      <c r="BE41" s="118">
        <v>0</v>
      </c>
      <c r="BF41" s="118">
        <v>20</v>
      </c>
      <c r="BG41" s="118">
        <v>0</v>
      </c>
      <c r="BH41" s="118">
        <v>0</v>
      </c>
      <c r="BI41" s="118">
        <v>0</v>
      </c>
      <c r="BJ41" s="118">
        <v>0</v>
      </c>
      <c r="BK41" s="118">
        <v>0</v>
      </c>
      <c r="BL41" s="118">
        <v>0</v>
      </c>
      <c r="BM41" s="118">
        <v>18</v>
      </c>
      <c r="BN41" s="118">
        <v>0</v>
      </c>
      <c r="BO41" s="138">
        <v>0</v>
      </c>
      <c r="BP41" s="138">
        <v>16</v>
      </c>
      <c r="BQ41" s="138">
        <v>15</v>
      </c>
      <c r="BR41" s="138">
        <v>20</v>
      </c>
      <c r="BS41" s="118">
        <v>0</v>
      </c>
      <c r="BT41" s="118">
        <v>0</v>
      </c>
      <c r="BU41" s="118">
        <v>0</v>
      </c>
      <c r="BV41" s="118">
        <v>0</v>
      </c>
      <c r="BW41" s="118"/>
      <c r="BX41" s="118"/>
      <c r="BY41" s="118"/>
      <c r="BZ41" s="118"/>
      <c r="CA41" s="122" t="s">
        <v>80</v>
      </c>
    </row>
    <row r="42" spans="1:79" s="116" customFormat="1" ht="47.25" x14ac:dyDescent="0.25">
      <c r="A42" s="183" t="s">
        <v>45</v>
      </c>
      <c r="B42" s="186" t="s">
        <v>564</v>
      </c>
      <c r="C42" s="185">
        <f t="shared" si="20"/>
        <v>0</v>
      </c>
      <c r="D42" s="185">
        <f t="shared" si="20"/>
        <v>0</v>
      </c>
      <c r="E42" s="185">
        <f t="shared" si="20"/>
        <v>11</v>
      </c>
      <c r="F42" s="185">
        <f t="shared" si="20"/>
        <v>28</v>
      </c>
      <c r="G42" s="118">
        <v>0</v>
      </c>
      <c r="H42" s="118">
        <v>0</v>
      </c>
      <c r="I42" s="118">
        <v>0</v>
      </c>
      <c r="J42" s="118">
        <v>0</v>
      </c>
      <c r="K42" s="118">
        <v>0</v>
      </c>
      <c r="L42" s="118">
        <v>0</v>
      </c>
      <c r="M42" s="118">
        <v>0</v>
      </c>
      <c r="N42" s="118">
        <v>4</v>
      </c>
      <c r="O42" s="118"/>
      <c r="P42" s="118"/>
      <c r="Q42" s="118"/>
      <c r="R42" s="118"/>
      <c r="S42" s="118">
        <v>0</v>
      </c>
      <c r="T42" s="118">
        <v>0</v>
      </c>
      <c r="U42" s="118">
        <v>0</v>
      </c>
      <c r="V42" s="118">
        <v>0</v>
      </c>
      <c r="W42" s="118">
        <v>0</v>
      </c>
      <c r="X42" s="118">
        <v>0</v>
      </c>
      <c r="Y42" s="118">
        <v>0</v>
      </c>
      <c r="Z42" s="123">
        <v>1</v>
      </c>
      <c r="AA42" s="124">
        <v>0</v>
      </c>
      <c r="AB42" s="124">
        <v>0</v>
      </c>
      <c r="AC42" s="124">
        <v>10</v>
      </c>
      <c r="AD42" s="124">
        <v>20</v>
      </c>
      <c r="AE42" s="124"/>
      <c r="AF42" s="124"/>
      <c r="AG42" s="124"/>
      <c r="AH42" s="124"/>
      <c r="AI42" s="119">
        <v>0</v>
      </c>
      <c r="AJ42" s="119">
        <v>0</v>
      </c>
      <c r="AK42" s="119">
        <v>0</v>
      </c>
      <c r="AL42" s="119">
        <v>0</v>
      </c>
      <c r="AM42" s="119">
        <v>0</v>
      </c>
      <c r="AN42" s="118">
        <v>0</v>
      </c>
      <c r="AO42" s="118">
        <v>0</v>
      </c>
      <c r="AP42" s="118">
        <v>0</v>
      </c>
      <c r="AQ42" s="121">
        <v>0</v>
      </c>
      <c r="AR42" s="121">
        <v>0</v>
      </c>
      <c r="AS42" s="121">
        <v>0</v>
      </c>
      <c r="AT42" s="121">
        <v>0</v>
      </c>
      <c r="AU42" s="118">
        <v>0</v>
      </c>
      <c r="AV42" s="118">
        <v>0</v>
      </c>
      <c r="AW42" s="118">
        <v>0</v>
      </c>
      <c r="AX42" s="118">
        <v>0</v>
      </c>
      <c r="AY42" s="118">
        <v>0</v>
      </c>
      <c r="AZ42" s="118">
        <v>0</v>
      </c>
      <c r="BA42" s="118">
        <v>0</v>
      </c>
      <c r="BB42" s="118">
        <v>0</v>
      </c>
      <c r="BC42" s="118">
        <v>0</v>
      </c>
      <c r="BD42" s="118">
        <v>0</v>
      </c>
      <c r="BE42" s="118">
        <v>0</v>
      </c>
      <c r="BF42" s="118">
        <v>2</v>
      </c>
      <c r="BG42" s="118">
        <v>0</v>
      </c>
      <c r="BH42" s="118">
        <v>0</v>
      </c>
      <c r="BI42" s="118">
        <v>0</v>
      </c>
      <c r="BJ42" s="118">
        <v>0</v>
      </c>
      <c r="BK42" s="118">
        <v>0</v>
      </c>
      <c r="BL42" s="118">
        <v>0</v>
      </c>
      <c r="BM42" s="118">
        <v>1</v>
      </c>
      <c r="BN42" s="118">
        <v>1</v>
      </c>
      <c r="BO42" s="118">
        <v>0</v>
      </c>
      <c r="BP42" s="118">
        <v>0</v>
      </c>
      <c r="BQ42" s="118">
        <v>0</v>
      </c>
      <c r="BR42" s="118">
        <v>0</v>
      </c>
      <c r="BS42" s="118">
        <v>0</v>
      </c>
      <c r="BT42" s="118">
        <v>0</v>
      </c>
      <c r="BU42" s="118">
        <v>0</v>
      </c>
      <c r="BV42" s="118">
        <v>0</v>
      </c>
      <c r="BW42" s="118">
        <v>0</v>
      </c>
      <c r="BX42" s="118">
        <v>0</v>
      </c>
      <c r="BY42" s="118">
        <v>0</v>
      </c>
      <c r="BZ42" s="118">
        <v>0</v>
      </c>
      <c r="CA42" s="122" t="s">
        <v>83</v>
      </c>
    </row>
    <row r="43" spans="1:79" s="116" customFormat="1" ht="31.5" x14ac:dyDescent="0.25">
      <c r="A43" s="187" t="s">
        <v>47</v>
      </c>
      <c r="B43" s="188" t="s">
        <v>48</v>
      </c>
      <c r="C43" s="185">
        <f t="shared" si="20"/>
        <v>108</v>
      </c>
      <c r="D43" s="185">
        <f t="shared" si="20"/>
        <v>382</v>
      </c>
      <c r="E43" s="185">
        <f t="shared" si="20"/>
        <v>613</v>
      </c>
      <c r="F43" s="185">
        <f t="shared" si="20"/>
        <v>799</v>
      </c>
      <c r="G43" s="119">
        <v>0</v>
      </c>
      <c r="H43" s="118">
        <v>16</v>
      </c>
      <c r="I43" s="118">
        <v>32</v>
      </c>
      <c r="J43" s="118">
        <v>48</v>
      </c>
      <c r="K43" s="118">
        <v>0</v>
      </c>
      <c r="L43" s="118">
        <v>14</v>
      </c>
      <c r="M43" s="118">
        <v>36</v>
      </c>
      <c r="N43" s="118">
        <v>39</v>
      </c>
      <c r="O43" s="118"/>
      <c r="P43" s="118"/>
      <c r="Q43" s="118">
        <v>10</v>
      </c>
      <c r="R43" s="118">
        <v>10</v>
      </c>
      <c r="S43" s="118">
        <v>0</v>
      </c>
      <c r="T43" s="118">
        <v>24</v>
      </c>
      <c r="U43" s="118">
        <v>46</v>
      </c>
      <c r="V43" s="118">
        <v>47</v>
      </c>
      <c r="W43" s="118">
        <v>12</v>
      </c>
      <c r="X43" s="118">
        <v>21</v>
      </c>
      <c r="Y43" s="123">
        <v>14</v>
      </c>
      <c r="Z43" s="123">
        <v>40</v>
      </c>
      <c r="AA43" s="123">
        <v>17</v>
      </c>
      <c r="AB43" s="123">
        <v>30</v>
      </c>
      <c r="AC43" s="123">
        <v>40</v>
      </c>
      <c r="AD43" s="123">
        <v>48</v>
      </c>
      <c r="AE43" s="123"/>
      <c r="AF43" s="123"/>
      <c r="AG43" s="123"/>
      <c r="AH43" s="123"/>
      <c r="AI43" s="118">
        <v>14</v>
      </c>
      <c r="AJ43" s="118">
        <v>18</v>
      </c>
      <c r="AK43" s="118">
        <v>28</v>
      </c>
      <c r="AL43" s="118">
        <v>75</v>
      </c>
      <c r="AM43" s="119">
        <v>0</v>
      </c>
      <c r="AN43" s="118">
        <v>0</v>
      </c>
      <c r="AO43" s="118">
        <v>20</v>
      </c>
      <c r="AP43" s="118">
        <v>20</v>
      </c>
      <c r="AQ43" s="121">
        <v>16</v>
      </c>
      <c r="AR43" s="121">
        <v>22</v>
      </c>
      <c r="AS43" s="121">
        <v>45</v>
      </c>
      <c r="AT43" s="121">
        <v>60</v>
      </c>
      <c r="AU43" s="118">
        <v>0</v>
      </c>
      <c r="AV43" s="118">
        <v>66</v>
      </c>
      <c r="AW43" s="118">
        <v>114</v>
      </c>
      <c r="AX43" s="118">
        <v>94</v>
      </c>
      <c r="AY43" s="118">
        <v>31</v>
      </c>
      <c r="AZ43" s="118">
        <v>40</v>
      </c>
      <c r="BA43" s="118">
        <v>45</v>
      </c>
      <c r="BB43" s="118">
        <v>90</v>
      </c>
      <c r="BC43" s="118">
        <v>18</v>
      </c>
      <c r="BD43" s="118">
        <v>37</v>
      </c>
      <c r="BE43" s="118">
        <v>54</v>
      </c>
      <c r="BF43" s="118">
        <v>60</v>
      </c>
      <c r="BG43" s="118">
        <v>0</v>
      </c>
      <c r="BH43" s="118">
        <v>16</v>
      </c>
      <c r="BI43" s="118">
        <v>18</v>
      </c>
      <c r="BJ43" s="118">
        <v>18</v>
      </c>
      <c r="BK43" s="118"/>
      <c r="BL43" s="118">
        <v>3</v>
      </c>
      <c r="BM43" s="118">
        <v>18</v>
      </c>
      <c r="BN43" s="118">
        <v>15</v>
      </c>
      <c r="BO43" s="118">
        <v>0</v>
      </c>
      <c r="BP43" s="118">
        <v>15</v>
      </c>
      <c r="BQ43" s="118">
        <v>35</v>
      </c>
      <c r="BR43" s="118">
        <v>42</v>
      </c>
      <c r="BS43" s="118">
        <v>0</v>
      </c>
      <c r="BT43" s="118">
        <v>48</v>
      </c>
      <c r="BU43" s="118">
        <v>58</v>
      </c>
      <c r="BV43" s="118">
        <v>73</v>
      </c>
      <c r="BW43" s="118">
        <v>0</v>
      </c>
      <c r="BX43" s="118">
        <v>12</v>
      </c>
      <c r="BY43" s="118">
        <v>0</v>
      </c>
      <c r="BZ43" s="118">
        <v>20</v>
      </c>
      <c r="CA43" s="122" t="s">
        <v>82</v>
      </c>
    </row>
    <row r="44" spans="1:79" s="116" customFormat="1" ht="31.5" x14ac:dyDescent="0.25">
      <c r="A44" s="187" t="s">
        <v>49</v>
      </c>
      <c r="B44" s="189" t="s">
        <v>50</v>
      </c>
      <c r="C44" s="185">
        <f t="shared" si="20"/>
        <v>105</v>
      </c>
      <c r="D44" s="185">
        <f t="shared" si="20"/>
        <v>381</v>
      </c>
      <c r="E44" s="185">
        <f t="shared" si="20"/>
        <v>611</v>
      </c>
      <c r="F44" s="185">
        <f t="shared" si="20"/>
        <v>791</v>
      </c>
      <c r="G44" s="119">
        <v>0</v>
      </c>
      <c r="H44" s="118">
        <v>16</v>
      </c>
      <c r="I44" s="118">
        <v>32</v>
      </c>
      <c r="J44" s="118">
        <v>48</v>
      </c>
      <c r="K44" s="118">
        <v>0</v>
      </c>
      <c r="L44" s="118">
        <v>14</v>
      </c>
      <c r="M44" s="118">
        <v>36</v>
      </c>
      <c r="N44" s="118">
        <v>39</v>
      </c>
      <c r="Q44" s="118">
        <v>10</v>
      </c>
      <c r="R44" s="118">
        <v>10</v>
      </c>
      <c r="S44" s="118">
        <v>0</v>
      </c>
      <c r="T44" s="118">
        <v>24</v>
      </c>
      <c r="U44" s="118">
        <v>46</v>
      </c>
      <c r="V44" s="118">
        <v>47</v>
      </c>
      <c r="W44" s="118">
        <v>12</v>
      </c>
      <c r="X44" s="118">
        <v>21</v>
      </c>
      <c r="Y44" s="118">
        <v>14</v>
      </c>
      <c r="Z44" s="118">
        <v>40</v>
      </c>
      <c r="AA44" s="123">
        <v>17</v>
      </c>
      <c r="AB44" s="123">
        <v>30</v>
      </c>
      <c r="AC44" s="123">
        <v>40</v>
      </c>
      <c r="AD44" s="123">
        <v>48</v>
      </c>
      <c r="AE44" s="123"/>
      <c r="AF44" s="123"/>
      <c r="AG44" s="123"/>
      <c r="AH44" s="123"/>
      <c r="AI44" s="118">
        <v>12</v>
      </c>
      <c r="AJ44" s="118">
        <v>17</v>
      </c>
      <c r="AK44" s="118">
        <v>26</v>
      </c>
      <c r="AL44" s="118">
        <v>70</v>
      </c>
      <c r="AM44" s="119">
        <v>0</v>
      </c>
      <c r="AN44" s="118">
        <v>0</v>
      </c>
      <c r="AO44" s="118">
        <v>20</v>
      </c>
      <c r="AP44" s="118">
        <v>20</v>
      </c>
      <c r="AQ44" s="121">
        <v>16</v>
      </c>
      <c r="AR44" s="121">
        <v>22</v>
      </c>
      <c r="AS44" s="121">
        <v>45</v>
      </c>
      <c r="AT44" s="121">
        <v>60</v>
      </c>
      <c r="AU44" s="118">
        <v>0</v>
      </c>
      <c r="AV44" s="118">
        <v>66</v>
      </c>
      <c r="AW44" s="118">
        <v>114</v>
      </c>
      <c r="AX44" s="118">
        <v>94</v>
      </c>
      <c r="AY44" s="118">
        <v>30</v>
      </c>
      <c r="AZ44" s="118">
        <v>40</v>
      </c>
      <c r="BA44" s="118">
        <v>45</v>
      </c>
      <c r="BB44" s="118">
        <v>90</v>
      </c>
      <c r="BC44" s="118">
        <v>18</v>
      </c>
      <c r="BD44" s="118">
        <v>37</v>
      </c>
      <c r="BE44" s="118">
        <v>54</v>
      </c>
      <c r="BF44" s="118">
        <v>60</v>
      </c>
      <c r="BG44" s="118">
        <v>0</v>
      </c>
      <c r="BH44" s="118">
        <v>16</v>
      </c>
      <c r="BI44" s="118">
        <v>18</v>
      </c>
      <c r="BJ44" s="118">
        <v>18</v>
      </c>
      <c r="BK44" s="118"/>
      <c r="BL44" s="118">
        <v>3</v>
      </c>
      <c r="BM44" s="118">
        <v>18</v>
      </c>
      <c r="BN44" s="118">
        <v>15</v>
      </c>
      <c r="BO44" s="118">
        <v>0</v>
      </c>
      <c r="BP44" s="118">
        <v>15</v>
      </c>
      <c r="BQ44" s="118">
        <v>35</v>
      </c>
      <c r="BR44" s="118">
        <v>42</v>
      </c>
      <c r="BS44" s="118">
        <v>0</v>
      </c>
      <c r="BT44" s="118">
        <v>48</v>
      </c>
      <c r="BU44" s="118">
        <v>58</v>
      </c>
      <c r="BV44" s="118">
        <v>73</v>
      </c>
      <c r="BW44" s="118">
        <v>0</v>
      </c>
      <c r="BX44" s="118">
        <v>12</v>
      </c>
      <c r="BY44" s="118">
        <v>0</v>
      </c>
      <c r="BZ44" s="118">
        <v>17</v>
      </c>
      <c r="CA44" s="122"/>
    </row>
    <row r="45" spans="1:79" s="116" customFormat="1" ht="31.5" x14ac:dyDescent="0.25">
      <c r="A45" s="183" t="s">
        <v>51</v>
      </c>
      <c r="B45" s="184" t="s">
        <v>565</v>
      </c>
      <c r="C45" s="185">
        <f t="shared" si="20"/>
        <v>16</v>
      </c>
      <c r="D45" s="185">
        <f t="shared" si="20"/>
        <v>80</v>
      </c>
      <c r="E45" s="185">
        <f t="shared" si="20"/>
        <v>98</v>
      </c>
      <c r="F45" s="185">
        <f t="shared" si="20"/>
        <v>157</v>
      </c>
      <c r="G45" s="119">
        <v>0</v>
      </c>
      <c r="H45" s="118">
        <v>3</v>
      </c>
      <c r="I45" s="118">
        <v>6</v>
      </c>
      <c r="J45" s="118">
        <v>10</v>
      </c>
      <c r="K45" s="118">
        <v>0</v>
      </c>
      <c r="L45" s="118">
        <v>2</v>
      </c>
      <c r="M45" s="118">
        <v>4</v>
      </c>
      <c r="N45" s="118">
        <v>6</v>
      </c>
      <c r="O45" s="118"/>
      <c r="P45" s="118"/>
      <c r="Q45" s="118">
        <v>2</v>
      </c>
      <c r="R45" s="118">
        <v>2</v>
      </c>
      <c r="S45" s="118">
        <v>0</v>
      </c>
      <c r="T45" s="118">
        <v>1</v>
      </c>
      <c r="U45" s="118">
        <v>2</v>
      </c>
      <c r="V45" s="118">
        <v>2</v>
      </c>
      <c r="W45" s="118">
        <v>12</v>
      </c>
      <c r="X45" s="118">
        <v>21</v>
      </c>
      <c r="Y45" s="118">
        <v>14</v>
      </c>
      <c r="Z45" s="118">
        <v>40</v>
      </c>
      <c r="AA45" s="124">
        <v>1</v>
      </c>
      <c r="AB45" s="124">
        <v>3</v>
      </c>
      <c r="AC45" s="124">
        <v>5</v>
      </c>
      <c r="AD45" s="124">
        <v>12</v>
      </c>
      <c r="AE45" s="124"/>
      <c r="AF45" s="124"/>
      <c r="AG45" s="124"/>
      <c r="AH45" s="124"/>
      <c r="AI45" s="118">
        <v>1</v>
      </c>
      <c r="AJ45" s="144">
        <v>2</v>
      </c>
      <c r="AK45" s="144">
        <v>4</v>
      </c>
      <c r="AL45" s="144">
        <v>12</v>
      </c>
      <c r="AM45" s="119">
        <v>0</v>
      </c>
      <c r="AN45" s="118">
        <v>0</v>
      </c>
      <c r="AO45" s="118">
        <v>4</v>
      </c>
      <c r="AP45" s="118">
        <v>4</v>
      </c>
      <c r="AQ45" s="121">
        <v>0</v>
      </c>
      <c r="AR45" s="141">
        <v>3</v>
      </c>
      <c r="AS45" s="121">
        <v>7</v>
      </c>
      <c r="AT45" s="121">
        <v>10</v>
      </c>
      <c r="AU45" s="118">
        <v>0</v>
      </c>
      <c r="AV45" s="118">
        <v>20</v>
      </c>
      <c r="AW45" s="118">
        <v>23</v>
      </c>
      <c r="AX45" s="118">
        <v>20</v>
      </c>
      <c r="AY45" s="118">
        <v>2</v>
      </c>
      <c r="AZ45" s="118">
        <v>3</v>
      </c>
      <c r="BA45" s="118">
        <v>4</v>
      </c>
      <c r="BB45" s="118">
        <v>9</v>
      </c>
      <c r="BC45" s="118">
        <v>0</v>
      </c>
      <c r="BD45" s="118">
        <v>4</v>
      </c>
      <c r="BE45" s="118">
        <v>6</v>
      </c>
      <c r="BF45" s="118">
        <v>8</v>
      </c>
      <c r="BG45" s="118">
        <v>0</v>
      </c>
      <c r="BH45" s="118">
        <v>1</v>
      </c>
      <c r="BI45" s="118">
        <v>1</v>
      </c>
      <c r="BJ45" s="118">
        <v>2</v>
      </c>
      <c r="BK45" s="118">
        <v>0</v>
      </c>
      <c r="BL45" s="118">
        <v>0</v>
      </c>
      <c r="BM45" s="118">
        <v>5</v>
      </c>
      <c r="BN45" s="118">
        <v>0</v>
      </c>
      <c r="BO45" s="118">
        <v>0</v>
      </c>
      <c r="BP45" s="118">
        <v>1</v>
      </c>
      <c r="BQ45" s="118">
        <v>3</v>
      </c>
      <c r="BR45" s="118">
        <v>5</v>
      </c>
      <c r="BS45" s="118"/>
      <c r="BT45" s="118">
        <v>6</v>
      </c>
      <c r="BU45" s="118">
        <v>8</v>
      </c>
      <c r="BV45" s="118">
        <v>12</v>
      </c>
      <c r="BW45" s="118">
        <v>0</v>
      </c>
      <c r="BX45" s="118">
        <v>10</v>
      </c>
      <c r="BY45" s="118">
        <v>0</v>
      </c>
      <c r="BZ45" s="118">
        <v>3</v>
      </c>
      <c r="CA45" s="122" t="s">
        <v>84</v>
      </c>
    </row>
    <row r="46" spans="1:79" s="169" customFormat="1" x14ac:dyDescent="0.25">
      <c r="A46" s="164"/>
      <c r="B46" s="165" t="s">
        <v>267</v>
      </c>
      <c r="C46" s="166">
        <f t="shared" ref="C46:AL46" si="23">IF(ISNUMBER(C45/C43),C45/C43,"")</f>
        <v>0.14814814814814814</v>
      </c>
      <c r="D46" s="166">
        <f t="shared" si="23"/>
        <v>0.20942408376963351</v>
      </c>
      <c r="E46" s="166">
        <f t="shared" si="23"/>
        <v>0.1598694942903752</v>
      </c>
      <c r="F46" s="166">
        <f t="shared" si="23"/>
        <v>0.1964956195244055</v>
      </c>
      <c r="G46" s="166" t="str">
        <f t="shared" si="23"/>
        <v/>
      </c>
      <c r="H46" s="166">
        <f t="shared" si="23"/>
        <v>0.1875</v>
      </c>
      <c r="I46" s="166">
        <f t="shared" si="23"/>
        <v>0.1875</v>
      </c>
      <c r="J46" s="166">
        <f t="shared" si="23"/>
        <v>0.20833333333333334</v>
      </c>
      <c r="K46" s="166" t="str">
        <f t="shared" si="23"/>
        <v/>
      </c>
      <c r="L46" s="166">
        <f t="shared" si="23"/>
        <v>0.14285714285714285</v>
      </c>
      <c r="M46" s="166">
        <f t="shared" si="23"/>
        <v>0.1111111111111111</v>
      </c>
      <c r="N46" s="166">
        <f t="shared" si="23"/>
        <v>0.15384615384615385</v>
      </c>
      <c r="O46" s="166" t="str">
        <f t="shared" si="23"/>
        <v/>
      </c>
      <c r="P46" s="166" t="str">
        <f t="shared" si="23"/>
        <v/>
      </c>
      <c r="Q46" s="166">
        <f t="shared" si="23"/>
        <v>0.2</v>
      </c>
      <c r="R46" s="166">
        <f t="shared" si="23"/>
        <v>0.2</v>
      </c>
      <c r="S46" s="166" t="str">
        <f t="shared" si="23"/>
        <v/>
      </c>
      <c r="T46" s="166">
        <f t="shared" si="23"/>
        <v>4.1666666666666664E-2</v>
      </c>
      <c r="U46" s="166">
        <f t="shared" si="23"/>
        <v>4.3478260869565216E-2</v>
      </c>
      <c r="V46" s="166">
        <f t="shared" si="23"/>
        <v>4.2553191489361701E-2</v>
      </c>
      <c r="W46" s="166">
        <f t="shared" si="23"/>
        <v>1</v>
      </c>
      <c r="X46" s="166">
        <f t="shared" si="23"/>
        <v>1</v>
      </c>
      <c r="Y46" s="166">
        <f t="shared" si="23"/>
        <v>1</v>
      </c>
      <c r="Z46" s="166">
        <f t="shared" si="23"/>
        <v>1</v>
      </c>
      <c r="AA46" s="166">
        <f t="shared" si="23"/>
        <v>5.8823529411764705E-2</v>
      </c>
      <c r="AB46" s="166">
        <f t="shared" si="23"/>
        <v>0.1</v>
      </c>
      <c r="AC46" s="166">
        <f t="shared" si="23"/>
        <v>0.125</v>
      </c>
      <c r="AD46" s="166">
        <f t="shared" si="23"/>
        <v>0.25</v>
      </c>
      <c r="AE46" s="166"/>
      <c r="AF46" s="166"/>
      <c r="AG46" s="166"/>
      <c r="AH46" s="166"/>
      <c r="AI46" s="166">
        <f t="shared" si="23"/>
        <v>7.1428571428571425E-2</v>
      </c>
      <c r="AJ46" s="166">
        <f t="shared" si="23"/>
        <v>0.1111111111111111</v>
      </c>
      <c r="AK46" s="166">
        <f t="shared" si="23"/>
        <v>0.14285714285714285</v>
      </c>
      <c r="AL46" s="166">
        <f t="shared" si="23"/>
        <v>0.16</v>
      </c>
      <c r="AM46" s="166" t="str">
        <f t="shared" ref="AM46:BR46" si="24">IF(ISNUMBER(AM45/AM43),AM45/AM43,"")</f>
        <v/>
      </c>
      <c r="AN46" s="166" t="str">
        <f t="shared" si="24"/>
        <v/>
      </c>
      <c r="AO46" s="166">
        <f t="shared" si="24"/>
        <v>0.2</v>
      </c>
      <c r="AP46" s="166">
        <f t="shared" si="24"/>
        <v>0.2</v>
      </c>
      <c r="AQ46" s="167">
        <f t="shared" si="24"/>
        <v>0</v>
      </c>
      <c r="AR46" s="167">
        <f t="shared" si="24"/>
        <v>0.13636363636363635</v>
      </c>
      <c r="AS46" s="167">
        <f t="shared" si="24"/>
        <v>0.15555555555555556</v>
      </c>
      <c r="AT46" s="167">
        <f t="shared" si="24"/>
        <v>0.16666666666666666</v>
      </c>
      <c r="AU46" s="166" t="str">
        <f t="shared" si="24"/>
        <v/>
      </c>
      <c r="AV46" s="166">
        <f t="shared" si="24"/>
        <v>0.30303030303030304</v>
      </c>
      <c r="AW46" s="166">
        <f t="shared" si="24"/>
        <v>0.20175438596491227</v>
      </c>
      <c r="AX46" s="166">
        <f t="shared" si="24"/>
        <v>0.21276595744680851</v>
      </c>
      <c r="AY46" s="166">
        <f t="shared" si="24"/>
        <v>6.4516129032258063E-2</v>
      </c>
      <c r="AZ46" s="166">
        <f t="shared" si="24"/>
        <v>7.4999999999999997E-2</v>
      </c>
      <c r="BA46" s="166">
        <f t="shared" si="24"/>
        <v>8.8888888888888892E-2</v>
      </c>
      <c r="BB46" s="166">
        <f t="shared" si="24"/>
        <v>0.1</v>
      </c>
      <c r="BC46" s="166">
        <f t="shared" si="24"/>
        <v>0</v>
      </c>
      <c r="BD46" s="166">
        <f t="shared" si="24"/>
        <v>0.10810810810810811</v>
      </c>
      <c r="BE46" s="166">
        <f t="shared" si="24"/>
        <v>0.1111111111111111</v>
      </c>
      <c r="BF46" s="166">
        <f t="shared" si="24"/>
        <v>0.13333333333333333</v>
      </c>
      <c r="BG46" s="166" t="str">
        <f t="shared" si="24"/>
        <v/>
      </c>
      <c r="BH46" s="166">
        <f t="shared" si="24"/>
        <v>6.25E-2</v>
      </c>
      <c r="BI46" s="166">
        <f t="shared" si="24"/>
        <v>5.5555555555555552E-2</v>
      </c>
      <c r="BJ46" s="166">
        <f t="shared" si="24"/>
        <v>0.1111111111111111</v>
      </c>
      <c r="BK46" s="166" t="str">
        <f t="shared" si="24"/>
        <v/>
      </c>
      <c r="BL46" s="166">
        <f t="shared" si="24"/>
        <v>0</v>
      </c>
      <c r="BM46" s="166">
        <f t="shared" si="24"/>
        <v>0.27777777777777779</v>
      </c>
      <c r="BN46" s="166">
        <f t="shared" si="24"/>
        <v>0</v>
      </c>
      <c r="BO46" s="166" t="str">
        <f t="shared" si="24"/>
        <v/>
      </c>
      <c r="BP46" s="166">
        <f t="shared" si="24"/>
        <v>6.6666666666666666E-2</v>
      </c>
      <c r="BQ46" s="166">
        <f t="shared" si="24"/>
        <v>8.5714285714285715E-2</v>
      </c>
      <c r="BR46" s="166">
        <f t="shared" si="24"/>
        <v>0.11904761904761904</v>
      </c>
      <c r="BS46" s="166" t="str">
        <f t="shared" ref="BS46:BZ46" si="25">IF(ISNUMBER(BS45/BS43),BS45/BS43,"")</f>
        <v/>
      </c>
      <c r="BT46" s="166">
        <f t="shared" si="25"/>
        <v>0.125</v>
      </c>
      <c r="BU46" s="166">
        <f t="shared" si="25"/>
        <v>0.13793103448275862</v>
      </c>
      <c r="BV46" s="166">
        <f t="shared" si="25"/>
        <v>0.16438356164383561</v>
      </c>
      <c r="BW46" s="166" t="str">
        <f t="shared" si="25"/>
        <v/>
      </c>
      <c r="BX46" s="166">
        <f t="shared" si="25"/>
        <v>0.83333333333333337</v>
      </c>
      <c r="BY46" s="166" t="str">
        <f t="shared" si="25"/>
        <v/>
      </c>
      <c r="BZ46" s="166">
        <f t="shared" si="25"/>
        <v>0.15</v>
      </c>
      <c r="CA46" s="168"/>
    </row>
    <row r="47" spans="1:79" s="116" customFormat="1" ht="46.5" customHeight="1" x14ac:dyDescent="0.25">
      <c r="A47" s="187" t="s">
        <v>53</v>
      </c>
      <c r="B47" s="188" t="s">
        <v>566</v>
      </c>
      <c r="C47" s="185">
        <f t="shared" si="20"/>
        <v>1</v>
      </c>
      <c r="D47" s="185">
        <f t="shared" si="20"/>
        <v>9</v>
      </c>
      <c r="E47" s="185">
        <f t="shared" si="20"/>
        <v>17</v>
      </c>
      <c r="F47" s="185">
        <f t="shared" si="20"/>
        <v>25</v>
      </c>
      <c r="G47" s="118">
        <v>0</v>
      </c>
      <c r="H47" s="118">
        <v>1</v>
      </c>
      <c r="I47" s="118">
        <v>1</v>
      </c>
      <c r="J47" s="118">
        <v>2</v>
      </c>
      <c r="K47" s="118">
        <v>0</v>
      </c>
      <c r="L47" s="118">
        <v>1</v>
      </c>
      <c r="M47" s="118">
        <v>1</v>
      </c>
      <c r="N47" s="118">
        <v>2</v>
      </c>
      <c r="O47" s="118"/>
      <c r="P47" s="118"/>
      <c r="Q47" s="118"/>
      <c r="R47" s="118"/>
      <c r="S47" s="118">
        <v>0</v>
      </c>
      <c r="T47" s="118">
        <v>0</v>
      </c>
      <c r="U47" s="118">
        <v>0</v>
      </c>
      <c r="V47" s="118">
        <v>1</v>
      </c>
      <c r="W47" s="118">
        <v>1</v>
      </c>
      <c r="X47" s="118">
        <v>1</v>
      </c>
      <c r="Y47" s="118">
        <v>2</v>
      </c>
      <c r="Z47" s="118">
        <v>2</v>
      </c>
      <c r="AA47" s="123">
        <v>0</v>
      </c>
      <c r="AB47" s="123">
        <v>1</v>
      </c>
      <c r="AC47" s="123">
        <v>2</v>
      </c>
      <c r="AD47" s="123">
        <v>3</v>
      </c>
      <c r="AE47" s="123"/>
      <c r="AF47" s="123"/>
      <c r="AG47" s="123"/>
      <c r="AH47" s="123"/>
      <c r="AI47" s="118">
        <v>0</v>
      </c>
      <c r="AJ47" s="118">
        <v>1</v>
      </c>
      <c r="AK47" s="118">
        <v>2</v>
      </c>
      <c r="AL47" s="118">
        <v>3</v>
      </c>
      <c r="AM47" s="119">
        <v>0</v>
      </c>
      <c r="AN47" s="118">
        <v>1</v>
      </c>
      <c r="AO47" s="118">
        <v>1</v>
      </c>
      <c r="AP47" s="118">
        <v>1</v>
      </c>
      <c r="AQ47" s="121">
        <v>0</v>
      </c>
      <c r="AR47" s="121">
        <v>0</v>
      </c>
      <c r="AS47" s="121">
        <v>1</v>
      </c>
      <c r="AT47" s="121">
        <v>1.5</v>
      </c>
      <c r="AU47" s="118">
        <v>0</v>
      </c>
      <c r="AV47" s="118">
        <v>1</v>
      </c>
      <c r="AW47" s="118">
        <v>2</v>
      </c>
      <c r="AX47" s="118">
        <v>2</v>
      </c>
      <c r="AY47" s="118">
        <v>0</v>
      </c>
      <c r="AZ47" s="118">
        <v>0</v>
      </c>
      <c r="BA47" s="118">
        <v>1</v>
      </c>
      <c r="BB47" s="118">
        <v>2</v>
      </c>
      <c r="BC47" s="118">
        <v>0</v>
      </c>
      <c r="BD47" s="118">
        <v>1</v>
      </c>
      <c r="BE47" s="118">
        <v>2</v>
      </c>
      <c r="BF47" s="118">
        <v>3</v>
      </c>
      <c r="BG47" s="118">
        <v>0</v>
      </c>
      <c r="BH47" s="118">
        <v>0</v>
      </c>
      <c r="BI47" s="118">
        <v>0</v>
      </c>
      <c r="BJ47" s="118">
        <v>0.5</v>
      </c>
      <c r="BK47" s="118"/>
      <c r="BL47" s="118"/>
      <c r="BM47" s="118"/>
      <c r="BN47" s="118"/>
      <c r="BO47" s="118">
        <v>0</v>
      </c>
      <c r="BP47" s="118">
        <v>0</v>
      </c>
      <c r="BQ47" s="118">
        <v>1</v>
      </c>
      <c r="BR47" s="118">
        <v>1</v>
      </c>
      <c r="BS47" s="118">
        <v>0</v>
      </c>
      <c r="BT47" s="118">
        <v>1</v>
      </c>
      <c r="BU47" s="118">
        <v>1</v>
      </c>
      <c r="BV47" s="118">
        <v>1</v>
      </c>
      <c r="BW47" s="118"/>
      <c r="BX47" s="118"/>
      <c r="BY47" s="118"/>
      <c r="BZ47" s="118"/>
      <c r="CA47" s="122" t="s">
        <v>71</v>
      </c>
    </row>
    <row r="48" spans="1:79" s="116" customFormat="1" ht="249.75" customHeight="1" x14ac:dyDescent="0.25">
      <c r="A48" s="187" t="s">
        <v>55</v>
      </c>
      <c r="B48" s="188" t="s">
        <v>567</v>
      </c>
      <c r="C48" s="194" t="s">
        <v>361</v>
      </c>
      <c r="D48" s="196" t="s">
        <v>398</v>
      </c>
      <c r="E48" s="196" t="s">
        <v>364</v>
      </c>
      <c r="F48" s="196" t="s">
        <v>393</v>
      </c>
      <c r="G48" s="131"/>
      <c r="H48" s="131" t="s">
        <v>96</v>
      </c>
      <c r="I48" s="131"/>
      <c r="J48" s="131" t="s">
        <v>316</v>
      </c>
      <c r="K48" s="118"/>
      <c r="L48" s="122" t="s">
        <v>350</v>
      </c>
      <c r="M48" s="122"/>
      <c r="N48" s="122" t="s">
        <v>340</v>
      </c>
      <c r="O48" s="118"/>
      <c r="P48" s="118"/>
      <c r="Q48" s="118"/>
      <c r="R48" s="118"/>
      <c r="S48" s="118">
        <v>0</v>
      </c>
      <c r="T48" s="118">
        <v>0</v>
      </c>
      <c r="U48" s="118">
        <v>0</v>
      </c>
      <c r="V48" s="122" t="s">
        <v>237</v>
      </c>
      <c r="W48" s="118" t="s">
        <v>90</v>
      </c>
      <c r="X48" s="118"/>
      <c r="Y48" s="122" t="s">
        <v>338</v>
      </c>
      <c r="Z48" s="122"/>
      <c r="AA48" s="123">
        <v>0</v>
      </c>
      <c r="AB48" s="132" t="s">
        <v>259</v>
      </c>
      <c r="AC48" s="132" t="s">
        <v>362</v>
      </c>
      <c r="AD48" s="132" t="s">
        <v>363</v>
      </c>
      <c r="AE48" s="132"/>
      <c r="AF48" s="132"/>
      <c r="AG48" s="132"/>
      <c r="AH48" s="132"/>
      <c r="AI48" s="118">
        <v>0</v>
      </c>
      <c r="AJ48" s="122" t="s">
        <v>180</v>
      </c>
      <c r="AK48" s="122" t="s">
        <v>346</v>
      </c>
      <c r="AL48" s="122" t="s">
        <v>347</v>
      </c>
      <c r="AM48" s="118">
        <v>0</v>
      </c>
      <c r="AN48" s="122" t="s">
        <v>218</v>
      </c>
      <c r="AO48" s="122"/>
      <c r="AP48" s="122"/>
      <c r="AQ48" s="121">
        <v>0</v>
      </c>
      <c r="AR48" s="121">
        <v>0</v>
      </c>
      <c r="AS48" s="133" t="s">
        <v>194</v>
      </c>
      <c r="AT48" s="133" t="s">
        <v>392</v>
      </c>
      <c r="AU48" s="118">
        <v>0</v>
      </c>
      <c r="AV48" s="122" t="s">
        <v>130</v>
      </c>
      <c r="AW48" s="122" t="s">
        <v>342</v>
      </c>
      <c r="AX48" s="122"/>
      <c r="AY48" s="118">
        <v>0</v>
      </c>
      <c r="AZ48" s="118">
        <v>0</v>
      </c>
      <c r="BA48" s="122" t="s">
        <v>266</v>
      </c>
      <c r="BB48" s="122" t="s">
        <v>381</v>
      </c>
      <c r="BC48" s="118">
        <v>0</v>
      </c>
      <c r="BD48" s="122" t="s">
        <v>292</v>
      </c>
      <c r="BE48" s="122" t="s">
        <v>341</v>
      </c>
      <c r="BF48" s="122" t="s">
        <v>309</v>
      </c>
      <c r="BG48" s="118">
        <v>0</v>
      </c>
      <c r="BH48" s="118">
        <v>0</v>
      </c>
      <c r="BI48" s="118">
        <v>0</v>
      </c>
      <c r="BJ48" s="122" t="s">
        <v>391</v>
      </c>
      <c r="BK48" s="118"/>
      <c r="BL48" s="118"/>
      <c r="BM48" s="118"/>
      <c r="BN48" s="118"/>
      <c r="BO48" s="118">
        <v>0</v>
      </c>
      <c r="BP48" s="118">
        <v>0</v>
      </c>
      <c r="BQ48" s="145" t="s">
        <v>375</v>
      </c>
      <c r="BR48" s="122"/>
      <c r="BS48" s="118"/>
      <c r="BT48" s="122" t="s">
        <v>157</v>
      </c>
      <c r="BU48" s="122"/>
      <c r="BV48" s="122"/>
      <c r="BW48" s="118"/>
      <c r="BX48" s="118"/>
      <c r="BY48" s="118"/>
      <c r="BZ48" s="118"/>
      <c r="CA48" s="122" t="s">
        <v>71</v>
      </c>
    </row>
    <row r="49" spans="1:79" s="146" customFormat="1" ht="31.5" x14ac:dyDescent="0.25">
      <c r="A49" s="183" t="s">
        <v>57</v>
      </c>
      <c r="B49" s="184" t="s">
        <v>58</v>
      </c>
      <c r="C49" s="185">
        <f t="shared" si="20"/>
        <v>183</v>
      </c>
      <c r="D49" s="185">
        <f t="shared" si="20"/>
        <v>200</v>
      </c>
      <c r="E49" s="185">
        <f t="shared" si="20"/>
        <v>206</v>
      </c>
      <c r="F49" s="185">
        <f t="shared" si="20"/>
        <v>208</v>
      </c>
      <c r="G49" s="119">
        <v>19</v>
      </c>
      <c r="H49" s="119">
        <v>22</v>
      </c>
      <c r="I49" s="142">
        <v>24</v>
      </c>
      <c r="J49" s="142">
        <v>25</v>
      </c>
      <c r="K49" s="118">
        <v>12</v>
      </c>
      <c r="L49" s="118">
        <v>14</v>
      </c>
      <c r="M49" s="118">
        <v>15</v>
      </c>
      <c r="N49" s="118">
        <v>16</v>
      </c>
      <c r="O49" s="118">
        <v>3</v>
      </c>
      <c r="P49" s="118">
        <v>3</v>
      </c>
      <c r="Q49" s="118">
        <v>3</v>
      </c>
      <c r="R49" s="118">
        <v>3</v>
      </c>
      <c r="S49" s="118">
        <v>8</v>
      </c>
      <c r="T49" s="118">
        <v>8</v>
      </c>
      <c r="U49" s="118">
        <v>9</v>
      </c>
      <c r="V49" s="118">
        <v>11</v>
      </c>
      <c r="W49" s="119">
        <v>9</v>
      </c>
      <c r="X49" s="119">
        <v>9</v>
      </c>
      <c r="Y49" s="119">
        <v>10</v>
      </c>
      <c r="Z49" s="119">
        <v>7</v>
      </c>
      <c r="AA49" s="119">
        <v>16</v>
      </c>
      <c r="AB49" s="119">
        <v>20</v>
      </c>
      <c r="AC49" s="119">
        <v>18</v>
      </c>
      <c r="AD49" s="119">
        <v>18</v>
      </c>
      <c r="AE49" s="119"/>
      <c r="AF49" s="119"/>
      <c r="AG49" s="119"/>
      <c r="AH49" s="119"/>
      <c r="AI49" s="119">
        <v>9</v>
      </c>
      <c r="AJ49" s="118">
        <v>11</v>
      </c>
      <c r="AK49" s="118">
        <v>12</v>
      </c>
      <c r="AL49" s="118">
        <v>12</v>
      </c>
      <c r="AM49" s="119">
        <v>5</v>
      </c>
      <c r="AN49" s="118">
        <v>5</v>
      </c>
      <c r="AO49" s="118">
        <v>5</v>
      </c>
      <c r="AP49" s="118">
        <v>5</v>
      </c>
      <c r="AQ49" s="121">
        <v>19</v>
      </c>
      <c r="AR49" s="121">
        <v>20</v>
      </c>
      <c r="AS49" s="121">
        <v>20</v>
      </c>
      <c r="AT49" s="121">
        <v>22</v>
      </c>
      <c r="AU49" s="119">
        <v>5</v>
      </c>
      <c r="AV49" s="119">
        <v>6</v>
      </c>
      <c r="AW49" s="119">
        <v>6</v>
      </c>
      <c r="AX49" s="119">
        <v>6</v>
      </c>
      <c r="AY49" s="138">
        <v>25</v>
      </c>
      <c r="AZ49" s="119">
        <v>26</v>
      </c>
      <c r="BA49" s="119">
        <v>26</v>
      </c>
      <c r="BB49" s="119">
        <v>26</v>
      </c>
      <c r="BC49" s="119">
        <v>13</v>
      </c>
      <c r="BD49" s="119">
        <v>14</v>
      </c>
      <c r="BE49" s="119">
        <v>14</v>
      </c>
      <c r="BF49" s="119">
        <v>14</v>
      </c>
      <c r="BG49" s="119">
        <v>11</v>
      </c>
      <c r="BH49" s="119">
        <v>11</v>
      </c>
      <c r="BI49" s="119">
        <v>12</v>
      </c>
      <c r="BJ49" s="119">
        <v>13</v>
      </c>
      <c r="BK49" s="119">
        <v>10</v>
      </c>
      <c r="BL49" s="119">
        <v>10</v>
      </c>
      <c r="BM49" s="119">
        <v>10</v>
      </c>
      <c r="BN49" s="119">
        <v>10</v>
      </c>
      <c r="BO49" s="119">
        <v>9</v>
      </c>
      <c r="BP49" s="119">
        <v>11</v>
      </c>
      <c r="BQ49" s="119">
        <v>11</v>
      </c>
      <c r="BR49" s="119">
        <v>8</v>
      </c>
      <c r="BS49" s="119">
        <v>2</v>
      </c>
      <c r="BT49" s="119">
        <v>3</v>
      </c>
      <c r="BU49" s="119">
        <v>3</v>
      </c>
      <c r="BV49" s="119">
        <v>3</v>
      </c>
      <c r="BW49" s="119">
        <v>8</v>
      </c>
      <c r="BX49" s="138">
        <v>7</v>
      </c>
      <c r="BY49" s="119">
        <v>8</v>
      </c>
      <c r="BZ49" s="119">
        <v>9</v>
      </c>
      <c r="CA49" s="122" t="s">
        <v>72</v>
      </c>
    </row>
    <row r="50" spans="1:79" s="116" customFormat="1" ht="78.75" x14ac:dyDescent="0.25">
      <c r="A50" s="183" t="s">
        <v>59</v>
      </c>
      <c r="B50" s="186" t="s">
        <v>60</v>
      </c>
      <c r="C50" s="185">
        <f t="shared" si="20"/>
        <v>183</v>
      </c>
      <c r="D50" s="185">
        <f t="shared" si="20"/>
        <v>200</v>
      </c>
      <c r="E50" s="185">
        <f t="shared" si="20"/>
        <v>206</v>
      </c>
      <c r="F50" s="185">
        <f t="shared" si="20"/>
        <v>208</v>
      </c>
      <c r="G50" s="118">
        <v>19</v>
      </c>
      <c r="H50" s="118">
        <v>22</v>
      </c>
      <c r="I50" s="118">
        <v>24</v>
      </c>
      <c r="J50" s="118">
        <v>25</v>
      </c>
      <c r="K50" s="118">
        <v>12</v>
      </c>
      <c r="L50" s="118">
        <v>14</v>
      </c>
      <c r="M50" s="118">
        <v>15</v>
      </c>
      <c r="N50" s="118">
        <v>16</v>
      </c>
      <c r="O50" s="118">
        <v>3</v>
      </c>
      <c r="P50" s="118">
        <v>3</v>
      </c>
      <c r="Q50" s="118">
        <v>3</v>
      </c>
      <c r="R50" s="118">
        <v>3</v>
      </c>
      <c r="S50" s="118">
        <v>8</v>
      </c>
      <c r="T50" s="118">
        <v>8</v>
      </c>
      <c r="U50" s="118">
        <v>9</v>
      </c>
      <c r="V50" s="118">
        <v>11</v>
      </c>
      <c r="W50" s="118">
        <v>9</v>
      </c>
      <c r="X50" s="118">
        <v>9</v>
      </c>
      <c r="Y50" s="118">
        <v>10</v>
      </c>
      <c r="Z50" s="118">
        <v>7</v>
      </c>
      <c r="AA50" s="123">
        <v>16</v>
      </c>
      <c r="AB50" s="123">
        <v>20</v>
      </c>
      <c r="AC50" s="123">
        <v>18</v>
      </c>
      <c r="AD50" s="123">
        <v>18</v>
      </c>
      <c r="AE50" s="123"/>
      <c r="AF50" s="123"/>
      <c r="AG50" s="123"/>
      <c r="AH50" s="123"/>
      <c r="AI50" s="118">
        <v>9</v>
      </c>
      <c r="AJ50" s="118">
        <v>11</v>
      </c>
      <c r="AK50" s="118">
        <v>12</v>
      </c>
      <c r="AL50" s="118">
        <v>12</v>
      </c>
      <c r="AM50" s="118">
        <v>5</v>
      </c>
      <c r="AN50" s="118">
        <v>5</v>
      </c>
      <c r="AO50" s="118">
        <v>5</v>
      </c>
      <c r="AP50" s="118">
        <v>5</v>
      </c>
      <c r="AQ50" s="121">
        <v>19</v>
      </c>
      <c r="AR50" s="121">
        <v>20</v>
      </c>
      <c r="AS50" s="121">
        <v>20</v>
      </c>
      <c r="AT50" s="121">
        <v>22</v>
      </c>
      <c r="AU50" s="118">
        <v>5</v>
      </c>
      <c r="AV50" s="118">
        <v>6</v>
      </c>
      <c r="AW50" s="118">
        <v>6</v>
      </c>
      <c r="AX50" s="118">
        <v>6</v>
      </c>
      <c r="AY50" s="118">
        <v>25</v>
      </c>
      <c r="AZ50" s="118">
        <v>26</v>
      </c>
      <c r="BA50" s="118">
        <v>26</v>
      </c>
      <c r="BB50" s="118">
        <v>26</v>
      </c>
      <c r="BC50" s="118">
        <v>13</v>
      </c>
      <c r="BD50" s="118">
        <v>14</v>
      </c>
      <c r="BE50" s="118">
        <v>14</v>
      </c>
      <c r="BF50" s="118">
        <v>14</v>
      </c>
      <c r="BG50" s="118">
        <v>11</v>
      </c>
      <c r="BH50" s="118">
        <v>11</v>
      </c>
      <c r="BI50" s="118">
        <v>12</v>
      </c>
      <c r="BJ50" s="118">
        <v>13</v>
      </c>
      <c r="BK50" s="118">
        <v>10</v>
      </c>
      <c r="BL50" s="118">
        <v>10</v>
      </c>
      <c r="BM50" s="118">
        <v>10</v>
      </c>
      <c r="BN50" s="118">
        <v>10</v>
      </c>
      <c r="BO50" s="118">
        <v>9</v>
      </c>
      <c r="BP50" s="118">
        <v>11</v>
      </c>
      <c r="BQ50" s="118">
        <v>11</v>
      </c>
      <c r="BR50" s="118">
        <v>8</v>
      </c>
      <c r="BS50" s="118">
        <v>2</v>
      </c>
      <c r="BT50" s="118">
        <v>3</v>
      </c>
      <c r="BU50" s="118">
        <v>3</v>
      </c>
      <c r="BV50" s="118">
        <v>3</v>
      </c>
      <c r="BW50" s="118">
        <v>8</v>
      </c>
      <c r="BX50" s="118">
        <v>7</v>
      </c>
      <c r="BY50" s="118">
        <v>8</v>
      </c>
      <c r="BZ50" s="118">
        <v>9</v>
      </c>
      <c r="CA50" s="122"/>
    </row>
    <row r="51" spans="1:79" s="116" customFormat="1" ht="63" x14ac:dyDescent="0.25">
      <c r="A51" s="183" t="s">
        <v>61</v>
      </c>
      <c r="B51" s="186" t="s">
        <v>67</v>
      </c>
      <c r="C51" s="185">
        <f t="shared" si="20"/>
        <v>51</v>
      </c>
      <c r="D51" s="185">
        <f t="shared" si="20"/>
        <v>71</v>
      </c>
      <c r="E51" s="185">
        <f t="shared" si="20"/>
        <v>86</v>
      </c>
      <c r="F51" s="185">
        <f t="shared" si="20"/>
        <v>90</v>
      </c>
      <c r="G51" s="118">
        <v>0</v>
      </c>
      <c r="H51" s="118">
        <v>1</v>
      </c>
      <c r="I51" s="118">
        <v>1</v>
      </c>
      <c r="J51" s="118">
        <v>1</v>
      </c>
      <c r="K51" s="118">
        <v>12</v>
      </c>
      <c r="L51" s="118">
        <v>14</v>
      </c>
      <c r="M51" s="118">
        <v>15</v>
      </c>
      <c r="N51" s="118">
        <v>16</v>
      </c>
      <c r="O51" s="118"/>
      <c r="P51" s="118"/>
      <c r="Q51" s="118">
        <v>1</v>
      </c>
      <c r="R51" s="118">
        <v>1</v>
      </c>
      <c r="S51" s="118">
        <v>0</v>
      </c>
      <c r="T51" s="118">
        <v>3</v>
      </c>
      <c r="U51" s="118">
        <v>4</v>
      </c>
      <c r="V51" s="118">
        <v>5</v>
      </c>
      <c r="W51" s="118">
        <v>9</v>
      </c>
      <c r="X51" s="118">
        <v>9</v>
      </c>
      <c r="Y51" s="118">
        <v>10</v>
      </c>
      <c r="Z51" s="118">
        <v>7</v>
      </c>
      <c r="AA51" s="123">
        <v>4</v>
      </c>
      <c r="AB51" s="206">
        <v>8</v>
      </c>
      <c r="AC51" s="206">
        <v>12</v>
      </c>
      <c r="AD51" s="206">
        <v>14</v>
      </c>
      <c r="AE51" s="206"/>
      <c r="AF51" s="206"/>
      <c r="AG51" s="206"/>
      <c r="AH51" s="206"/>
      <c r="AI51" s="118">
        <v>9</v>
      </c>
      <c r="AJ51" s="118">
        <v>11</v>
      </c>
      <c r="AK51" s="118">
        <v>12</v>
      </c>
      <c r="AL51" s="118">
        <v>12</v>
      </c>
      <c r="AM51" s="118">
        <v>4</v>
      </c>
      <c r="AN51" s="118">
        <v>5</v>
      </c>
      <c r="AO51" s="118">
        <v>5</v>
      </c>
      <c r="AP51" s="118">
        <v>5</v>
      </c>
      <c r="AQ51" s="121">
        <v>6</v>
      </c>
      <c r="AR51" s="121">
        <v>9</v>
      </c>
      <c r="AS51" s="121">
        <v>12</v>
      </c>
      <c r="AT51" s="121">
        <v>14</v>
      </c>
      <c r="AU51" s="118">
        <v>0</v>
      </c>
      <c r="AV51" s="118">
        <v>0</v>
      </c>
      <c r="AW51" s="118">
        <v>0</v>
      </c>
      <c r="AX51" s="118">
        <v>0</v>
      </c>
      <c r="AY51" s="118">
        <v>5</v>
      </c>
      <c r="AZ51" s="118">
        <v>7</v>
      </c>
      <c r="BA51" s="118">
        <v>7</v>
      </c>
      <c r="BB51" s="118">
        <v>8</v>
      </c>
      <c r="BC51" s="118">
        <v>0</v>
      </c>
      <c r="BD51" s="118">
        <v>0</v>
      </c>
      <c r="BE51" s="118">
        <v>0</v>
      </c>
      <c r="BF51" s="118">
        <v>0</v>
      </c>
      <c r="BG51" s="118">
        <v>0</v>
      </c>
      <c r="BH51" s="118">
        <v>0</v>
      </c>
      <c r="BI51" s="118">
        <v>2</v>
      </c>
      <c r="BJ51" s="118">
        <v>2</v>
      </c>
      <c r="BK51" s="118">
        <v>1</v>
      </c>
      <c r="BL51" s="118">
        <v>2</v>
      </c>
      <c r="BM51" s="118">
        <v>2</v>
      </c>
      <c r="BN51" s="118">
        <v>2</v>
      </c>
      <c r="BO51" s="118">
        <v>1</v>
      </c>
      <c r="BP51" s="118">
        <v>2</v>
      </c>
      <c r="BQ51" s="118">
        <v>3</v>
      </c>
      <c r="BR51" s="118">
        <v>3</v>
      </c>
      <c r="BS51" s="118">
        <v>0</v>
      </c>
      <c r="BT51" s="118">
        <v>0</v>
      </c>
      <c r="BU51" s="118">
        <v>0</v>
      </c>
      <c r="BV51" s="118">
        <v>0</v>
      </c>
      <c r="BW51" s="118">
        <v>0</v>
      </c>
      <c r="BX51" s="118">
        <v>0</v>
      </c>
      <c r="BY51" s="118">
        <v>0</v>
      </c>
      <c r="BZ51" s="118">
        <v>0</v>
      </c>
      <c r="CA51" s="122"/>
    </row>
    <row r="52" spans="1:79" s="116" customFormat="1" ht="78" customHeight="1" x14ac:dyDescent="0.25">
      <c r="A52" s="187" t="s">
        <v>62</v>
      </c>
      <c r="B52" s="188" t="s">
        <v>68</v>
      </c>
      <c r="C52" s="185">
        <f t="shared" si="20"/>
        <v>14</v>
      </c>
      <c r="D52" s="185">
        <f t="shared" si="20"/>
        <v>15</v>
      </c>
      <c r="E52" s="185">
        <f t="shared" si="20"/>
        <v>19</v>
      </c>
      <c r="F52" s="185">
        <f t="shared" si="20"/>
        <v>18</v>
      </c>
      <c r="G52" s="118">
        <v>0</v>
      </c>
      <c r="H52" s="118">
        <v>0</v>
      </c>
      <c r="I52" s="118">
        <v>0</v>
      </c>
      <c r="J52" s="118">
        <v>0</v>
      </c>
      <c r="K52" s="118">
        <v>0</v>
      </c>
      <c r="L52" s="118">
        <v>0</v>
      </c>
      <c r="M52" s="118">
        <v>0</v>
      </c>
      <c r="N52" s="118">
        <v>0</v>
      </c>
      <c r="O52" s="118"/>
      <c r="P52" s="118"/>
      <c r="Q52" s="118"/>
      <c r="R52" s="118"/>
      <c r="S52" s="118">
        <v>0</v>
      </c>
      <c r="T52" s="118">
        <v>0</v>
      </c>
      <c r="U52" s="118">
        <v>0</v>
      </c>
      <c r="V52" s="118">
        <v>0</v>
      </c>
      <c r="W52" s="118">
        <v>9</v>
      </c>
      <c r="X52" s="118">
        <v>8</v>
      </c>
      <c r="Y52" s="118">
        <v>8</v>
      </c>
      <c r="Z52" s="118">
        <v>5</v>
      </c>
      <c r="AA52" s="123">
        <v>0</v>
      </c>
      <c r="AB52" s="123">
        <v>0</v>
      </c>
      <c r="AC52" s="123">
        <v>0</v>
      </c>
      <c r="AD52" s="123">
        <v>0</v>
      </c>
      <c r="AE52" s="123"/>
      <c r="AF52" s="123"/>
      <c r="AG52" s="123"/>
      <c r="AH52" s="123"/>
      <c r="AI52" s="118">
        <v>0</v>
      </c>
      <c r="AJ52" s="118">
        <v>0</v>
      </c>
      <c r="AK52" s="118">
        <v>0</v>
      </c>
      <c r="AL52" s="118">
        <v>0</v>
      </c>
      <c r="AM52" s="118">
        <v>4</v>
      </c>
      <c r="AN52" s="118">
        <v>4</v>
      </c>
      <c r="AO52" s="118">
        <v>4</v>
      </c>
      <c r="AP52" s="118">
        <v>4</v>
      </c>
      <c r="AQ52" s="121">
        <v>0</v>
      </c>
      <c r="AR52" s="121">
        <v>0</v>
      </c>
      <c r="AS52" s="121">
        <v>0</v>
      </c>
      <c r="AT52" s="121">
        <v>0</v>
      </c>
      <c r="AU52" s="118">
        <v>0</v>
      </c>
      <c r="AV52" s="118">
        <v>0</v>
      </c>
      <c r="AW52" s="118">
        <v>0</v>
      </c>
      <c r="AX52" s="118">
        <v>0</v>
      </c>
      <c r="AY52" s="118">
        <v>1</v>
      </c>
      <c r="AZ52" s="118">
        <v>3</v>
      </c>
      <c r="BA52" s="118">
        <v>5</v>
      </c>
      <c r="BB52" s="118">
        <v>7</v>
      </c>
      <c r="BC52" s="118">
        <v>0</v>
      </c>
      <c r="BD52" s="118">
        <v>0</v>
      </c>
      <c r="BE52" s="118">
        <v>0</v>
      </c>
      <c r="BF52" s="118">
        <v>0</v>
      </c>
      <c r="BG52" s="118">
        <v>0</v>
      </c>
      <c r="BH52" s="118">
        <v>0</v>
      </c>
      <c r="BI52" s="118">
        <v>2</v>
      </c>
      <c r="BJ52" s="118">
        <v>2</v>
      </c>
      <c r="BK52" s="118">
        <v>0</v>
      </c>
      <c r="BL52" s="118">
        <v>0</v>
      </c>
      <c r="BM52" s="118">
        <v>0</v>
      </c>
      <c r="BN52" s="118">
        <v>0</v>
      </c>
      <c r="BO52" s="118">
        <v>0</v>
      </c>
      <c r="BP52" s="118">
        <v>0</v>
      </c>
      <c r="BQ52" s="118">
        <v>0</v>
      </c>
      <c r="BR52" s="118">
        <v>0</v>
      </c>
      <c r="BS52" s="118">
        <v>0</v>
      </c>
      <c r="BT52" s="118">
        <v>0</v>
      </c>
      <c r="BU52" s="118">
        <v>0</v>
      </c>
      <c r="BV52" s="118">
        <v>0</v>
      </c>
      <c r="BW52" s="118">
        <v>0</v>
      </c>
      <c r="BX52" s="118">
        <v>0</v>
      </c>
      <c r="BY52" s="118">
        <v>0</v>
      </c>
      <c r="BZ52" s="118">
        <v>0</v>
      </c>
      <c r="CA52" s="122" t="s">
        <v>72</v>
      </c>
    </row>
    <row r="53" spans="1:79" s="153" customFormat="1" ht="39.75" customHeight="1" x14ac:dyDescent="0.25">
      <c r="A53" s="197" t="s">
        <v>327</v>
      </c>
      <c r="B53" s="186" t="s">
        <v>328</v>
      </c>
      <c r="C53" s="198">
        <f t="shared" si="20"/>
        <v>338686593.32999998</v>
      </c>
      <c r="D53" s="198">
        <f t="shared" si="20"/>
        <v>345096281.34999996</v>
      </c>
      <c r="E53" s="198">
        <f t="shared" si="20"/>
        <v>356564214.32999998</v>
      </c>
      <c r="F53" s="198">
        <f t="shared" si="20"/>
        <v>366579885.34999996</v>
      </c>
      <c r="G53" s="148">
        <v>26895889.510000002</v>
      </c>
      <c r="H53" s="148">
        <f>21673053.41+1000000-300000</f>
        <v>22373053.41</v>
      </c>
      <c r="I53" s="148">
        <v>23000000</v>
      </c>
      <c r="J53" s="148">
        <v>23700000</v>
      </c>
      <c r="K53" s="148">
        <v>14132557</v>
      </c>
      <c r="L53" s="148">
        <v>15902057</v>
      </c>
      <c r="M53" s="148">
        <v>17402057</v>
      </c>
      <c r="N53" s="148">
        <v>18902057</v>
      </c>
      <c r="O53" s="148">
        <v>15953148.539999999</v>
      </c>
      <c r="P53" s="148">
        <v>16453148</v>
      </c>
      <c r="Q53" s="148">
        <v>16953148</v>
      </c>
      <c r="R53" s="148">
        <v>17453148</v>
      </c>
      <c r="S53" s="149">
        <v>34784023.939999998</v>
      </c>
      <c r="T53" s="148">
        <v>36950223.939999998</v>
      </c>
      <c r="U53" s="148">
        <v>38950223.939999998</v>
      </c>
      <c r="V53" s="148">
        <v>40950223.939999998</v>
      </c>
      <c r="W53" s="148">
        <v>21171700</v>
      </c>
      <c r="X53" s="148">
        <v>21971671.23</v>
      </c>
      <c r="Y53" s="148">
        <v>22471671</v>
      </c>
      <c r="Z53" s="148">
        <v>22771671.02</v>
      </c>
      <c r="AA53" s="150">
        <v>74772212.379999995</v>
      </c>
      <c r="AB53" s="150">
        <v>75772212.379999995</v>
      </c>
      <c r="AC53" s="150">
        <v>76772200</v>
      </c>
      <c r="AD53" s="150">
        <v>77500000</v>
      </c>
      <c r="AE53" s="150"/>
      <c r="AF53" s="150"/>
      <c r="AG53" s="150"/>
      <c r="AH53" s="150"/>
      <c r="AI53" s="148">
        <v>22100389.890000001</v>
      </c>
      <c r="AJ53" s="148">
        <v>24457590.990000002</v>
      </c>
      <c r="AK53" s="148">
        <v>26757590.990000002</v>
      </c>
      <c r="AL53" s="148">
        <v>29057590.990000002</v>
      </c>
      <c r="AM53" s="148">
        <v>11285656.32</v>
      </c>
      <c r="AN53" s="148">
        <v>11785656</v>
      </c>
      <c r="AO53" s="148">
        <v>12285656</v>
      </c>
      <c r="AP53" s="148">
        <v>12785656</v>
      </c>
      <c r="AQ53" s="151">
        <v>25854210</v>
      </c>
      <c r="AR53" s="151">
        <v>26013370</v>
      </c>
      <c r="AS53" s="151">
        <v>26183370</v>
      </c>
      <c r="AT53" s="151">
        <v>26373370</v>
      </c>
      <c r="AU53" s="148">
        <v>17048000</v>
      </c>
      <c r="AV53" s="148">
        <v>17900400</v>
      </c>
      <c r="AW53" s="148">
        <v>18795320</v>
      </c>
      <c r="AX53" s="148">
        <v>19735191</v>
      </c>
      <c r="AY53" s="208">
        <v>28480000</v>
      </c>
      <c r="AZ53" s="208">
        <v>24578101</v>
      </c>
      <c r="BA53" s="208">
        <v>23878101</v>
      </c>
      <c r="BB53" s="208">
        <v>22078101</v>
      </c>
      <c r="BC53" s="208">
        <v>3123000</v>
      </c>
      <c r="BD53" s="208">
        <v>3168000</v>
      </c>
      <c r="BE53" s="208">
        <v>3172000</v>
      </c>
      <c r="BF53" s="208">
        <v>3210000</v>
      </c>
      <c r="BG53" s="148">
        <v>5774900</v>
      </c>
      <c r="BH53" s="148">
        <v>6174900</v>
      </c>
      <c r="BI53" s="148">
        <v>6774900</v>
      </c>
      <c r="BJ53" s="148">
        <v>7274900</v>
      </c>
      <c r="BK53" s="148">
        <v>7026964</v>
      </c>
      <c r="BL53" s="148">
        <v>8000000</v>
      </c>
      <c r="BM53" s="148">
        <v>8500000</v>
      </c>
      <c r="BN53" s="148">
        <v>9000000</v>
      </c>
      <c r="BO53" s="208">
        <v>17713829.300000001</v>
      </c>
      <c r="BP53" s="208">
        <v>20837784.949999999</v>
      </c>
      <c r="BQ53" s="208">
        <v>21697784.949999999</v>
      </c>
      <c r="BR53" s="208">
        <v>22557784.949999999</v>
      </c>
      <c r="BS53" s="148">
        <v>1532321</v>
      </c>
      <c r="BT53" s="148">
        <v>1720321</v>
      </c>
      <c r="BU53" s="148">
        <v>1932400</v>
      </c>
      <c r="BV53" s="148">
        <v>2192400</v>
      </c>
      <c r="BW53" s="148">
        <v>11037791.449999999</v>
      </c>
      <c r="BX53" s="148">
        <v>11037791.449999999</v>
      </c>
      <c r="BY53" s="148">
        <v>11037791.449999999</v>
      </c>
      <c r="BZ53" s="148">
        <v>11037791.449999999</v>
      </c>
      <c r="CA53" s="152"/>
    </row>
    <row r="54" spans="1:79" s="153" customFormat="1" ht="39.75" customHeight="1" x14ac:dyDescent="0.25">
      <c r="A54" s="197"/>
      <c r="B54" s="186" t="s">
        <v>329</v>
      </c>
      <c r="C54" s="198">
        <f>SUMIF($G$3:$BZ$3,C$3,$G54:$BZ54)</f>
        <v>139606296.36000001</v>
      </c>
      <c r="D54" s="198">
        <f>SUMIF($G$3:$BZ$3,D$3,$G54:$BZ54)</f>
        <v>154215478.35000002</v>
      </c>
      <c r="E54" s="198">
        <f>SUMIF($G$3:$BZ$3,E$3,$G54:$BZ54)</f>
        <v>156307693.08000001</v>
      </c>
      <c r="F54" s="198">
        <f>SUMIF($G$3:$BZ$3,F$3,$G54:$BZ54)</f>
        <v>158406490.46000001</v>
      </c>
      <c r="G54" s="148">
        <v>8063000</v>
      </c>
      <c r="H54" s="148">
        <f>9805496.9+700000</f>
        <v>10505496.9</v>
      </c>
      <c r="I54" s="148">
        <v>11200000</v>
      </c>
      <c r="J54" s="148">
        <v>11900000</v>
      </c>
      <c r="K54" s="148">
        <v>6022060</v>
      </c>
      <c r="L54" s="148">
        <v>7791560</v>
      </c>
      <c r="M54" s="148">
        <v>9291560</v>
      </c>
      <c r="N54" s="148">
        <v>10791560</v>
      </c>
      <c r="O54" s="148">
        <v>8845110.4100000001</v>
      </c>
      <c r="P54" s="148">
        <v>8800000</v>
      </c>
      <c r="Q54" s="148">
        <v>8750000</v>
      </c>
      <c r="R54" s="148">
        <v>8700000</v>
      </c>
      <c r="S54" s="149">
        <v>12396047.74</v>
      </c>
      <c r="T54" s="148">
        <v>12668758.52</v>
      </c>
      <c r="U54" s="148">
        <v>9284737.4700000007</v>
      </c>
      <c r="V54" s="148">
        <v>7189730.1699999999</v>
      </c>
      <c r="W54" s="148">
        <v>10754400</v>
      </c>
      <c r="X54" s="148">
        <v>10477741.630000001</v>
      </c>
      <c r="Y54" s="148">
        <v>8425513.5800000001</v>
      </c>
      <c r="Z54" s="148">
        <v>5389233.96</v>
      </c>
      <c r="AA54" s="150">
        <v>35462842.270000003</v>
      </c>
      <c r="AB54" s="150">
        <v>36462842.270000003</v>
      </c>
      <c r="AC54" s="150">
        <v>37400000</v>
      </c>
      <c r="AD54" s="150">
        <v>38400000</v>
      </c>
      <c r="AE54" s="150"/>
      <c r="AF54" s="150"/>
      <c r="AG54" s="150"/>
      <c r="AH54" s="150"/>
      <c r="AI54" s="148">
        <v>11194228.130000001</v>
      </c>
      <c r="AJ54" s="148">
        <v>11461429.23</v>
      </c>
      <c r="AK54" s="148">
        <v>11761429.23</v>
      </c>
      <c r="AL54" s="148">
        <v>12061429.23</v>
      </c>
      <c r="AM54" s="148">
        <v>6357847.2999999998</v>
      </c>
      <c r="AN54" s="148">
        <v>6857847</v>
      </c>
      <c r="AO54" s="148">
        <v>7357846</v>
      </c>
      <c r="AP54" s="148">
        <v>7857846</v>
      </c>
      <c r="AQ54" s="151">
        <v>11840840</v>
      </c>
      <c r="AR54" s="151">
        <v>12000000</v>
      </c>
      <c r="AS54" s="151">
        <v>12170000</v>
      </c>
      <c r="AT54" s="151">
        <v>12360000</v>
      </c>
      <c r="AU54" s="148">
        <v>11069510</v>
      </c>
      <c r="AV54" s="148">
        <v>11622985</v>
      </c>
      <c r="AW54" s="148">
        <v>12204134</v>
      </c>
      <c r="AX54" s="148">
        <v>12827875</v>
      </c>
      <c r="AY54" s="208">
        <v>4842500</v>
      </c>
      <c r="AZ54" s="208">
        <v>6216500</v>
      </c>
      <c r="BA54" s="208">
        <v>6447087</v>
      </c>
      <c r="BB54" s="208">
        <v>6623430.2999999998</v>
      </c>
      <c r="BC54" s="208">
        <v>1365000</v>
      </c>
      <c r="BD54" s="208">
        <v>1365000</v>
      </c>
      <c r="BE54" s="208">
        <v>1390000</v>
      </c>
      <c r="BF54" s="208">
        <v>1420000</v>
      </c>
      <c r="BG54" s="148">
        <v>1221390</v>
      </c>
      <c r="BH54" s="148">
        <v>2121390</v>
      </c>
      <c r="BI54" s="148">
        <v>3021390</v>
      </c>
      <c r="BJ54" s="148">
        <v>4021390</v>
      </c>
      <c r="BK54" s="148">
        <v>2485800</v>
      </c>
      <c r="BL54" s="148">
        <v>2800000</v>
      </c>
      <c r="BM54" s="148">
        <v>3500000</v>
      </c>
      <c r="BN54" s="148">
        <v>4000000</v>
      </c>
      <c r="BO54" s="208">
        <v>5502886.4000000004</v>
      </c>
      <c r="BP54" s="208">
        <v>11161695.800000001</v>
      </c>
      <c r="BQ54" s="208">
        <v>12021695.800000001</v>
      </c>
      <c r="BR54" s="208">
        <v>12881695.800000001</v>
      </c>
      <c r="BS54" s="148">
        <v>592232</v>
      </c>
      <c r="BT54" s="148">
        <v>702232</v>
      </c>
      <c r="BU54" s="148">
        <v>882300</v>
      </c>
      <c r="BV54" s="148">
        <v>1082300</v>
      </c>
      <c r="BW54" s="148">
        <v>1590602.11</v>
      </c>
      <c r="BX54" s="148">
        <v>1200000</v>
      </c>
      <c r="BY54" s="148">
        <v>1200000</v>
      </c>
      <c r="BZ54" s="148">
        <v>900000</v>
      </c>
      <c r="CA54" s="152"/>
    </row>
    <row r="55" spans="1:79" s="177" customFormat="1" ht="39.75" customHeight="1" x14ac:dyDescent="0.25">
      <c r="A55" s="170"/>
      <c r="B55" s="171" t="s">
        <v>330</v>
      </c>
      <c r="C55" s="172">
        <f t="shared" ref="C55:U55" si="26">IF(ISNUMBER(C54/C53),C54/C53,"")</f>
        <v>0.41219906281904206</v>
      </c>
      <c r="D55" s="172">
        <f t="shared" si="26"/>
        <v>0.44687667379873386</v>
      </c>
      <c r="E55" s="172">
        <f t="shared" si="26"/>
        <v>0.43837179054468245</v>
      </c>
      <c r="F55" s="172">
        <f t="shared" si="26"/>
        <v>0.43211997381896183</v>
      </c>
      <c r="G55" s="172">
        <f t="shared" si="26"/>
        <v>0.2997855860837822</v>
      </c>
      <c r="H55" s="172">
        <f t="shared" si="26"/>
        <v>0.46956026553373342</v>
      </c>
      <c r="I55" s="172">
        <f t="shared" si="26"/>
        <v>0.48695652173913045</v>
      </c>
      <c r="J55" s="172">
        <f t="shared" si="26"/>
        <v>0.50210970464135019</v>
      </c>
      <c r="K55" s="172">
        <f t="shared" si="26"/>
        <v>0.42611255698455702</v>
      </c>
      <c r="L55" s="172">
        <f t="shared" si="26"/>
        <v>0.48997183194601807</v>
      </c>
      <c r="M55" s="172">
        <f t="shared" si="26"/>
        <v>0.53393458026255169</v>
      </c>
      <c r="N55" s="172">
        <f t="shared" si="26"/>
        <v>0.57091987395869137</v>
      </c>
      <c r="O55" s="172">
        <f t="shared" si="26"/>
        <v>0.55444292942062712</v>
      </c>
      <c r="P55" s="172">
        <f t="shared" si="26"/>
        <v>0.53485205384404244</v>
      </c>
      <c r="Q55" s="172">
        <f t="shared" si="26"/>
        <v>0.51612833203603248</v>
      </c>
      <c r="R55" s="172">
        <f t="shared" si="26"/>
        <v>0.49847740934758589</v>
      </c>
      <c r="S55" s="173">
        <f t="shared" si="26"/>
        <v>0.35637187236825485</v>
      </c>
      <c r="T55" s="172">
        <f t="shared" si="26"/>
        <v>0.34286012827883283</v>
      </c>
      <c r="U55" s="172">
        <f t="shared" si="26"/>
        <v>0.23837443102515835</v>
      </c>
      <c r="V55" s="172">
        <f t="shared" ref="V55:AD55" si="27">IF(ISNUMBER(V54/V53),V54/V53,"")</f>
        <v>0.17557242618585789</v>
      </c>
      <c r="W55" s="172">
        <f t="shared" si="27"/>
        <v>0.50796109901425013</v>
      </c>
      <c r="X55" s="172">
        <f t="shared" si="27"/>
        <v>0.47687504151681231</v>
      </c>
      <c r="Y55" s="172">
        <f t="shared" si="27"/>
        <v>0.37493934385208827</v>
      </c>
      <c r="Z55" s="172">
        <f t="shared" si="27"/>
        <v>0.23666396529559561</v>
      </c>
      <c r="AA55" s="174">
        <f t="shared" si="27"/>
        <v>0.47427836011825125</v>
      </c>
      <c r="AB55" s="174">
        <f t="shared" si="27"/>
        <v>0.48121654528361557</v>
      </c>
      <c r="AC55" s="174">
        <f t="shared" si="27"/>
        <v>0.48715550681105924</v>
      </c>
      <c r="AD55" s="174">
        <f t="shared" si="27"/>
        <v>0.49548387096774194</v>
      </c>
      <c r="AE55" s="174"/>
      <c r="AF55" s="174"/>
      <c r="AG55" s="174"/>
      <c r="AH55" s="174"/>
      <c r="AI55" s="172">
        <f t="shared" ref="AI55:BZ55" si="28">IF(ISNUMBER(AI54/AI53),AI54/AI53,"")</f>
        <v>0.50651722371039132</v>
      </c>
      <c r="AJ55" s="172">
        <f t="shared" si="28"/>
        <v>0.46862461780010328</v>
      </c>
      <c r="AK55" s="172">
        <f t="shared" si="28"/>
        <v>0.43955486255827547</v>
      </c>
      <c r="AL55" s="172">
        <f t="shared" si="28"/>
        <v>0.41508703299426541</v>
      </c>
      <c r="AM55" s="172">
        <f t="shared" si="28"/>
        <v>0.56335645174068172</v>
      </c>
      <c r="AN55" s="172">
        <f t="shared" si="28"/>
        <v>0.58188080493779892</v>
      </c>
      <c r="AO55" s="172">
        <f t="shared" si="28"/>
        <v>0.59889728314059909</v>
      </c>
      <c r="AP55" s="172">
        <f t="shared" si="28"/>
        <v>0.61458293575237755</v>
      </c>
      <c r="AQ55" s="175">
        <f t="shared" si="28"/>
        <v>0.45798498581082153</v>
      </c>
      <c r="AR55" s="175">
        <f t="shared" si="28"/>
        <v>0.46130124624375851</v>
      </c>
      <c r="AS55" s="175">
        <f t="shared" si="28"/>
        <v>0.46479883987431719</v>
      </c>
      <c r="AT55" s="175">
        <f t="shared" si="28"/>
        <v>0.46865455571282699</v>
      </c>
      <c r="AU55" s="172">
        <f t="shared" si="28"/>
        <v>0.64931428906616617</v>
      </c>
      <c r="AV55" s="172">
        <f t="shared" si="28"/>
        <v>0.6493142611338294</v>
      </c>
      <c r="AW55" s="172">
        <f t="shared" si="28"/>
        <v>0.64931770249189691</v>
      </c>
      <c r="AX55" s="172">
        <f t="shared" si="28"/>
        <v>0.65000004307026971</v>
      </c>
      <c r="AY55" s="172">
        <f t="shared" si="28"/>
        <v>0.1700316011235955</v>
      </c>
      <c r="AZ55" s="172">
        <f t="shared" si="28"/>
        <v>0.25292840972538927</v>
      </c>
      <c r="BA55" s="172">
        <f t="shared" si="28"/>
        <v>0.26999998869256814</v>
      </c>
      <c r="BB55" s="172">
        <f t="shared" si="28"/>
        <v>0.3</v>
      </c>
      <c r="BC55" s="172">
        <f t="shared" si="28"/>
        <v>0.43707973102785785</v>
      </c>
      <c r="BD55" s="172">
        <f t="shared" si="28"/>
        <v>0.4308712121212121</v>
      </c>
      <c r="BE55" s="172">
        <f t="shared" si="28"/>
        <v>0.43820933165195458</v>
      </c>
      <c r="BF55" s="172">
        <f t="shared" si="28"/>
        <v>0.44236760124610591</v>
      </c>
      <c r="BG55" s="172">
        <f t="shared" si="28"/>
        <v>0.21149976622971825</v>
      </c>
      <c r="BH55" s="172">
        <f t="shared" si="28"/>
        <v>0.34355050284215127</v>
      </c>
      <c r="BI55" s="172">
        <f t="shared" si="28"/>
        <v>0.44596820617278482</v>
      </c>
      <c r="BJ55" s="172">
        <f t="shared" si="28"/>
        <v>0.55277598317502641</v>
      </c>
      <c r="BK55" s="172">
        <f t="shared" si="28"/>
        <v>0.35375163441850566</v>
      </c>
      <c r="BL55" s="172">
        <f t="shared" si="28"/>
        <v>0.35</v>
      </c>
      <c r="BM55" s="172">
        <f t="shared" si="28"/>
        <v>0.41176470588235292</v>
      </c>
      <c r="BN55" s="172">
        <f t="shared" si="28"/>
        <v>0.44444444444444442</v>
      </c>
      <c r="BO55" s="172">
        <f t="shared" si="28"/>
        <v>0.31065481702479769</v>
      </c>
      <c r="BP55" s="172">
        <f t="shared" si="28"/>
        <v>0.53564694264684798</v>
      </c>
      <c r="BQ55" s="172">
        <f t="shared" si="28"/>
        <v>0.55405175356390479</v>
      </c>
      <c r="BR55" s="172">
        <f t="shared" si="28"/>
        <v>0.57105322302489636</v>
      </c>
      <c r="BS55" s="172">
        <f t="shared" si="28"/>
        <v>0.38649343055404189</v>
      </c>
      <c r="BT55" s="172">
        <f t="shared" si="28"/>
        <v>0.40819823742196948</v>
      </c>
      <c r="BU55" s="172">
        <f t="shared" si="28"/>
        <v>0.45658248809770235</v>
      </c>
      <c r="BV55" s="172">
        <f t="shared" si="28"/>
        <v>0.49365991607370918</v>
      </c>
      <c r="BW55" s="172">
        <f t="shared" si="28"/>
        <v>0.1441051062801155</v>
      </c>
      <c r="BX55" s="172">
        <f t="shared" si="28"/>
        <v>0.10871740107030198</v>
      </c>
      <c r="BY55" s="172">
        <f t="shared" si="28"/>
        <v>0.10871740107030198</v>
      </c>
      <c r="BZ55" s="172">
        <f t="shared" si="28"/>
        <v>8.1538050802726483E-2</v>
      </c>
      <c r="CA55" s="176"/>
    </row>
    <row r="56" spans="1:79" s="153" customFormat="1" ht="29.25" customHeight="1" x14ac:dyDescent="0.25">
      <c r="A56" s="199" t="s">
        <v>333</v>
      </c>
      <c r="B56" s="188" t="s">
        <v>331</v>
      </c>
      <c r="C56" s="198">
        <f>SUMIF($G$3:$BZ$3,C$3,$G56:$BZ56)</f>
        <v>173588973.08000001</v>
      </c>
      <c r="D56" s="198">
        <f t="shared" ref="D56:F57" si="29">SUMIF($G$3:$BZ$3,D$3,$G56:$BZ56)</f>
        <v>169369349.68000001</v>
      </c>
      <c r="E56" s="198">
        <f t="shared" si="29"/>
        <v>175685910</v>
      </c>
      <c r="F56" s="198">
        <f t="shared" si="29"/>
        <v>182557526</v>
      </c>
      <c r="G56" s="148">
        <v>6817681.6799999997</v>
      </c>
      <c r="H56" s="148">
        <v>6817681.6799999997</v>
      </c>
      <c r="I56" s="148">
        <v>7500000</v>
      </c>
      <c r="J56" s="148">
        <v>8500000</v>
      </c>
      <c r="K56" s="148">
        <v>8352060</v>
      </c>
      <c r="L56" s="148">
        <v>7772506</v>
      </c>
      <c r="M56" s="148">
        <v>7772506</v>
      </c>
      <c r="N56" s="148">
        <v>7772506</v>
      </c>
      <c r="O56" s="148">
        <v>6097600</v>
      </c>
      <c r="P56" s="148">
        <v>6100000</v>
      </c>
      <c r="Q56" s="148">
        <v>6200000</v>
      </c>
      <c r="R56" s="148">
        <v>6300000</v>
      </c>
      <c r="S56" s="148">
        <v>9687845.3300000001</v>
      </c>
      <c r="T56" s="148">
        <v>9876754</v>
      </c>
      <c r="U56" s="148">
        <v>10000000</v>
      </c>
      <c r="V56" s="148">
        <v>11000000</v>
      </c>
      <c r="W56" s="148">
        <v>8327770</v>
      </c>
      <c r="X56" s="148">
        <v>7767000</v>
      </c>
      <c r="Y56" s="148">
        <v>8543700</v>
      </c>
      <c r="Z56" s="148">
        <v>9398070</v>
      </c>
      <c r="AA56" s="150">
        <v>16116347.17</v>
      </c>
      <c r="AB56" s="154">
        <v>16300000</v>
      </c>
      <c r="AC56" s="154">
        <v>17300000</v>
      </c>
      <c r="AD56" s="154">
        <v>18000000</v>
      </c>
      <c r="AE56" s="154"/>
      <c r="AF56" s="154"/>
      <c r="AG56" s="154"/>
      <c r="AH56" s="154"/>
      <c r="AI56" s="148">
        <v>14017305.539999999</v>
      </c>
      <c r="AJ56" s="148">
        <v>16725000</v>
      </c>
      <c r="AK56" s="148">
        <v>17100000</v>
      </c>
      <c r="AL56" s="148">
        <v>18000000</v>
      </c>
      <c r="AM56" s="148">
        <v>11270754.369999999</v>
      </c>
      <c r="AN56" s="148">
        <v>11500000</v>
      </c>
      <c r="AO56" s="148">
        <v>11500000</v>
      </c>
      <c r="AP56" s="148">
        <v>11500000</v>
      </c>
      <c r="AQ56" s="151">
        <v>17465648</v>
      </c>
      <c r="AR56" s="151">
        <v>12000000</v>
      </c>
      <c r="AS56" s="151">
        <v>13000000</v>
      </c>
      <c r="AT56" s="151">
        <v>14000000</v>
      </c>
      <c r="AU56" s="148">
        <v>15768960</v>
      </c>
      <c r="AV56" s="148">
        <v>16557408</v>
      </c>
      <c r="AW56" s="148">
        <v>17219704</v>
      </c>
      <c r="AX56" s="148">
        <v>17736950</v>
      </c>
      <c r="AY56" s="148">
        <v>20669076</v>
      </c>
      <c r="AZ56" s="148">
        <v>21100000</v>
      </c>
      <c r="BA56" s="148">
        <v>21700000</v>
      </c>
      <c r="BB56" s="148">
        <v>22000000</v>
      </c>
      <c r="BC56" s="148">
        <v>13042179</v>
      </c>
      <c r="BD56" s="148">
        <v>11368000</v>
      </c>
      <c r="BE56" s="148">
        <v>11450000</v>
      </c>
      <c r="BF56" s="148">
        <v>11450000</v>
      </c>
      <c r="BG56" s="148">
        <v>5925403.6100000003</v>
      </c>
      <c r="BH56" s="148">
        <v>6000000</v>
      </c>
      <c r="BI56" s="148">
        <v>6200000</v>
      </c>
      <c r="BJ56" s="148">
        <v>6400000</v>
      </c>
      <c r="BK56" s="148">
        <v>9524105.8499999996</v>
      </c>
      <c r="BL56" s="148">
        <v>9500000</v>
      </c>
      <c r="BM56" s="148">
        <v>10000000</v>
      </c>
      <c r="BN56" s="148">
        <v>10000000</v>
      </c>
      <c r="BO56" s="148">
        <v>2100710.0299999998</v>
      </c>
      <c r="BP56" s="148">
        <v>1685000</v>
      </c>
      <c r="BQ56" s="148">
        <v>1800000</v>
      </c>
      <c r="BR56" s="148">
        <v>2000000</v>
      </c>
      <c r="BS56" s="148">
        <v>7586509</v>
      </c>
      <c r="BT56" s="148">
        <v>7800000</v>
      </c>
      <c r="BU56" s="148">
        <v>7800000</v>
      </c>
      <c r="BV56" s="148">
        <v>7800000</v>
      </c>
      <c r="BW56" s="150">
        <v>819017.5</v>
      </c>
      <c r="BX56" s="148">
        <v>500000</v>
      </c>
      <c r="BY56" s="148">
        <v>600000</v>
      </c>
      <c r="BZ56" s="148">
        <v>700000</v>
      </c>
      <c r="CA56" s="152"/>
    </row>
    <row r="57" spans="1:79" s="153" customFormat="1" ht="42" customHeight="1" x14ac:dyDescent="0.25">
      <c r="A57" s="199"/>
      <c r="B57" s="188" t="s">
        <v>332</v>
      </c>
      <c r="C57" s="198">
        <f>SUMIF($G$3:$BZ$3,C$3,$G57:$BZ57)</f>
        <v>6746394.2000000002</v>
      </c>
      <c r="D57" s="198">
        <f t="shared" si="29"/>
        <v>13006179.5</v>
      </c>
      <c r="E57" s="198">
        <f t="shared" si="29"/>
        <v>13720492</v>
      </c>
      <c r="F57" s="198">
        <f t="shared" si="29"/>
        <v>14392108</v>
      </c>
      <c r="G57" s="148">
        <v>2054134</v>
      </c>
      <c r="H57" s="148">
        <v>2000000</v>
      </c>
      <c r="I57" s="148">
        <v>2200000</v>
      </c>
      <c r="J57" s="148">
        <v>2500000</v>
      </c>
      <c r="K57" s="148">
        <v>216693</v>
      </c>
      <c r="L57" s="148">
        <v>880000</v>
      </c>
      <c r="M57" s="148">
        <v>500000</v>
      </c>
      <c r="N57" s="148">
        <v>500000</v>
      </c>
      <c r="O57" s="148">
        <v>7500</v>
      </c>
      <c r="P57" s="148">
        <v>500000</v>
      </c>
      <c r="Q57" s="148">
        <v>500000</v>
      </c>
      <c r="R57" s="148">
        <v>500000</v>
      </c>
      <c r="S57" s="148">
        <v>114650</v>
      </c>
      <c r="T57" s="148">
        <v>1997031.5</v>
      </c>
      <c r="U57" s="148">
        <v>2000000</v>
      </c>
      <c r="V57" s="148">
        <v>2000000</v>
      </c>
      <c r="W57" s="148">
        <v>141800</v>
      </c>
      <c r="X57" s="148">
        <v>100000</v>
      </c>
      <c r="Y57" s="148">
        <v>100000</v>
      </c>
      <c r="Z57" s="148">
        <v>100000</v>
      </c>
      <c r="AA57" s="150">
        <v>438718</v>
      </c>
      <c r="AB57" s="154">
        <v>2500000</v>
      </c>
      <c r="AC57" s="154">
        <v>2600000</v>
      </c>
      <c r="AD57" s="154">
        <v>2700000</v>
      </c>
      <c r="AE57" s="154"/>
      <c r="AF57" s="154"/>
      <c r="AG57" s="154"/>
      <c r="AH57" s="154"/>
      <c r="AI57" s="148">
        <v>17860</v>
      </c>
      <c r="AJ57" s="148">
        <v>500000</v>
      </c>
      <c r="AK57" s="148">
        <v>600000</v>
      </c>
      <c r="AL57" s="148">
        <v>700000</v>
      </c>
      <c r="AM57" s="148">
        <v>372170</v>
      </c>
      <c r="AN57" s="148">
        <v>400000</v>
      </c>
      <c r="AO57" s="148">
        <v>450000</v>
      </c>
      <c r="AP57" s="148">
        <v>480000</v>
      </c>
      <c r="AQ57" s="151">
        <v>1041300</v>
      </c>
      <c r="AR57" s="151">
        <v>600000</v>
      </c>
      <c r="AS57" s="151">
        <v>700000</v>
      </c>
      <c r="AT57" s="151">
        <v>800000</v>
      </c>
      <c r="AU57" s="148">
        <v>258000</v>
      </c>
      <c r="AV57" s="148">
        <v>331148</v>
      </c>
      <c r="AW57" s="148">
        <v>430492</v>
      </c>
      <c r="AX57" s="148">
        <v>532108</v>
      </c>
      <c r="AY57" s="148">
        <v>138337</v>
      </c>
      <c r="AZ57" s="148">
        <v>800000</v>
      </c>
      <c r="BA57" s="148">
        <v>800000</v>
      </c>
      <c r="BB57" s="148">
        <v>800000</v>
      </c>
      <c r="BC57" s="148">
        <v>865960</v>
      </c>
      <c r="BD57" s="148">
        <v>600000</v>
      </c>
      <c r="BE57" s="148">
        <v>400000</v>
      </c>
      <c r="BF57" s="148">
        <v>400000</v>
      </c>
      <c r="BG57" s="148">
        <v>541512</v>
      </c>
      <c r="BH57" s="148">
        <v>546000</v>
      </c>
      <c r="BI57" s="148">
        <v>600000</v>
      </c>
      <c r="BJ57" s="148">
        <v>700000</v>
      </c>
      <c r="BK57" s="148">
        <v>97564</v>
      </c>
      <c r="BL57" s="148">
        <v>352000</v>
      </c>
      <c r="BM57" s="148">
        <v>700000</v>
      </c>
      <c r="BN57" s="148">
        <v>500000</v>
      </c>
      <c r="BO57" s="148">
        <v>105426.2</v>
      </c>
      <c r="BP57" s="148">
        <v>100000</v>
      </c>
      <c r="BQ57" s="148">
        <v>140000</v>
      </c>
      <c r="BR57" s="148">
        <v>180000</v>
      </c>
      <c r="BS57" s="148">
        <v>334770</v>
      </c>
      <c r="BT57" s="148">
        <v>500000</v>
      </c>
      <c r="BU57" s="148">
        <v>500000</v>
      </c>
      <c r="BV57" s="148">
        <v>500000</v>
      </c>
      <c r="BW57" s="150">
        <v>0</v>
      </c>
      <c r="BX57" s="148">
        <v>300000</v>
      </c>
      <c r="BY57" s="148">
        <v>500000</v>
      </c>
      <c r="BZ57" s="148">
        <v>500000</v>
      </c>
      <c r="CA57" s="152"/>
    </row>
    <row r="58" spans="1:79" s="177" customFormat="1" ht="34.5" customHeight="1" x14ac:dyDescent="0.25">
      <c r="A58" s="178"/>
      <c r="B58" s="179" t="s">
        <v>330</v>
      </c>
      <c r="C58" s="172">
        <f t="shared" ref="C58:U58" si="30">IF(ISNUMBER(C57/C56),C57/C56,"")</f>
        <v>3.8864186361024587E-2</v>
      </c>
      <c r="D58" s="172">
        <f t="shared" si="30"/>
        <v>7.6791813421810851E-2</v>
      </c>
      <c r="E58" s="172">
        <f t="shared" si="30"/>
        <v>7.809671247967466E-2</v>
      </c>
      <c r="F58" s="172">
        <f t="shared" si="30"/>
        <v>7.8836015777295321E-2</v>
      </c>
      <c r="G58" s="172">
        <f t="shared" si="30"/>
        <v>0.30129508774601516</v>
      </c>
      <c r="H58" s="172">
        <f t="shared" si="30"/>
        <v>0.29335485196780264</v>
      </c>
      <c r="I58" s="172">
        <f t="shared" si="30"/>
        <v>0.29333333333333333</v>
      </c>
      <c r="J58" s="172">
        <f t="shared" si="30"/>
        <v>0.29411764705882354</v>
      </c>
      <c r="K58" s="172">
        <f t="shared" si="30"/>
        <v>2.5944856717983349E-2</v>
      </c>
      <c r="L58" s="172">
        <f t="shared" si="30"/>
        <v>0.11321959738596535</v>
      </c>
      <c r="M58" s="172">
        <f t="shared" si="30"/>
        <v>6.4329316696571215E-2</v>
      </c>
      <c r="N58" s="172">
        <f t="shared" si="30"/>
        <v>6.4329316696571215E-2</v>
      </c>
      <c r="O58" s="172">
        <f t="shared" si="30"/>
        <v>1.2299921280503805E-3</v>
      </c>
      <c r="P58" s="172">
        <f t="shared" si="30"/>
        <v>8.1967213114754092E-2</v>
      </c>
      <c r="Q58" s="172">
        <f t="shared" si="30"/>
        <v>8.0645161290322578E-2</v>
      </c>
      <c r="R58" s="172">
        <f t="shared" si="30"/>
        <v>7.9365079365079361E-2</v>
      </c>
      <c r="S58" s="172">
        <f t="shared" si="30"/>
        <v>1.1834416848601773E-2</v>
      </c>
      <c r="T58" s="172">
        <f t="shared" si="30"/>
        <v>0.2021951240255655</v>
      </c>
      <c r="U58" s="172">
        <f t="shared" si="30"/>
        <v>0.2</v>
      </c>
      <c r="V58" s="172">
        <f t="shared" ref="V58:AD58" si="31">IF(ISNUMBER(V57/V56),V57/V56,"")</f>
        <v>0.18181818181818182</v>
      </c>
      <c r="W58" s="172">
        <f t="shared" si="31"/>
        <v>1.702736747052332E-2</v>
      </c>
      <c r="X58" s="172">
        <f t="shared" si="31"/>
        <v>1.2874983906270118E-2</v>
      </c>
      <c r="Y58" s="172">
        <f t="shared" si="31"/>
        <v>1.1704530823881924E-2</v>
      </c>
      <c r="Z58" s="172">
        <f t="shared" si="31"/>
        <v>1.0640482567165386E-2</v>
      </c>
      <c r="AA58" s="172">
        <f t="shared" si="31"/>
        <v>2.7221925376282399E-2</v>
      </c>
      <c r="AB58" s="172">
        <f t="shared" si="31"/>
        <v>0.15337423312883436</v>
      </c>
      <c r="AC58" s="172">
        <f t="shared" si="31"/>
        <v>0.15028901734104047</v>
      </c>
      <c r="AD58" s="172">
        <f t="shared" si="31"/>
        <v>0.15</v>
      </c>
      <c r="AE58" s="172"/>
      <c r="AF58" s="172"/>
      <c r="AG58" s="172"/>
      <c r="AH58" s="172"/>
      <c r="AI58" s="172">
        <f t="shared" ref="AI58:BZ58" si="32">IF(ISNUMBER(AI57/AI56),AI57/AI56,"")</f>
        <v>1.2741393093725773E-3</v>
      </c>
      <c r="AJ58" s="172">
        <f t="shared" si="32"/>
        <v>2.9895366218236172E-2</v>
      </c>
      <c r="AK58" s="172">
        <f t="shared" si="32"/>
        <v>3.5087719298245612E-2</v>
      </c>
      <c r="AL58" s="172">
        <f t="shared" si="32"/>
        <v>3.888888888888889E-2</v>
      </c>
      <c r="AM58" s="172">
        <f t="shared" si="32"/>
        <v>3.3020859809581672E-2</v>
      </c>
      <c r="AN58" s="172">
        <f t="shared" si="32"/>
        <v>3.4782608695652174E-2</v>
      </c>
      <c r="AO58" s="172">
        <f t="shared" si="32"/>
        <v>3.9130434782608699E-2</v>
      </c>
      <c r="AP58" s="172">
        <f t="shared" si="32"/>
        <v>4.1739130434782612E-2</v>
      </c>
      <c r="AQ58" s="175">
        <f t="shared" si="32"/>
        <v>5.9619889282092484E-2</v>
      </c>
      <c r="AR58" s="175">
        <f t="shared" si="32"/>
        <v>0.05</v>
      </c>
      <c r="AS58" s="175">
        <f t="shared" si="32"/>
        <v>5.3846153846153849E-2</v>
      </c>
      <c r="AT58" s="175">
        <f t="shared" si="32"/>
        <v>5.7142857142857141E-2</v>
      </c>
      <c r="AU58" s="172">
        <f t="shared" si="32"/>
        <v>1.6361256544502618E-2</v>
      </c>
      <c r="AV58" s="172">
        <f t="shared" si="32"/>
        <v>1.9999990336651726E-2</v>
      </c>
      <c r="AW58" s="172">
        <f t="shared" si="32"/>
        <v>2.4999965156195483E-2</v>
      </c>
      <c r="AX58" s="172">
        <f t="shared" si="32"/>
        <v>2.9999971810260501E-2</v>
      </c>
      <c r="AY58" s="172">
        <f t="shared" si="32"/>
        <v>6.6929455385427005E-3</v>
      </c>
      <c r="AZ58" s="172">
        <f t="shared" si="32"/>
        <v>3.7914691943127965E-2</v>
      </c>
      <c r="BA58" s="172">
        <f t="shared" si="32"/>
        <v>3.6866359447004608E-2</v>
      </c>
      <c r="BB58" s="172">
        <f t="shared" si="32"/>
        <v>3.6363636363636362E-2</v>
      </c>
      <c r="BC58" s="172">
        <f t="shared" si="32"/>
        <v>6.6396880459929281E-2</v>
      </c>
      <c r="BD58" s="172">
        <f t="shared" si="32"/>
        <v>5.2779732582688248E-2</v>
      </c>
      <c r="BE58" s="172">
        <f t="shared" si="32"/>
        <v>3.4934497816593885E-2</v>
      </c>
      <c r="BF58" s="172">
        <f t="shared" si="32"/>
        <v>3.4934497816593885E-2</v>
      </c>
      <c r="BG58" s="172">
        <f t="shared" si="32"/>
        <v>9.1388205030644307E-2</v>
      </c>
      <c r="BH58" s="172">
        <f t="shared" si="32"/>
        <v>9.0999999999999998E-2</v>
      </c>
      <c r="BI58" s="172">
        <f t="shared" si="32"/>
        <v>9.6774193548387094E-2</v>
      </c>
      <c r="BJ58" s="172">
        <f t="shared" si="32"/>
        <v>0.109375</v>
      </c>
      <c r="BK58" s="172">
        <f t="shared" si="32"/>
        <v>1.0243901268694951E-2</v>
      </c>
      <c r="BL58" s="172">
        <f t="shared" si="32"/>
        <v>3.7052631578947372E-2</v>
      </c>
      <c r="BM58" s="172">
        <f t="shared" si="32"/>
        <v>7.0000000000000007E-2</v>
      </c>
      <c r="BN58" s="172">
        <f t="shared" si="32"/>
        <v>0.05</v>
      </c>
      <c r="BO58" s="172">
        <f t="shared" si="32"/>
        <v>5.0185984021792862E-2</v>
      </c>
      <c r="BP58" s="172">
        <f t="shared" si="32"/>
        <v>5.9347181008902079E-2</v>
      </c>
      <c r="BQ58" s="172">
        <f t="shared" si="32"/>
        <v>7.7777777777777779E-2</v>
      </c>
      <c r="BR58" s="172">
        <f t="shared" si="32"/>
        <v>0.09</v>
      </c>
      <c r="BS58" s="172">
        <f t="shared" si="32"/>
        <v>4.412701546917034E-2</v>
      </c>
      <c r="BT58" s="172">
        <f t="shared" si="32"/>
        <v>6.4102564102564097E-2</v>
      </c>
      <c r="BU58" s="172">
        <f t="shared" si="32"/>
        <v>6.4102564102564097E-2</v>
      </c>
      <c r="BV58" s="172">
        <f t="shared" si="32"/>
        <v>6.4102564102564097E-2</v>
      </c>
      <c r="BW58" s="172">
        <f t="shared" si="32"/>
        <v>0</v>
      </c>
      <c r="BX58" s="172">
        <f t="shared" si="32"/>
        <v>0.6</v>
      </c>
      <c r="BY58" s="172">
        <f t="shared" si="32"/>
        <v>0.83333333333333337</v>
      </c>
      <c r="BZ58" s="172">
        <f t="shared" si="32"/>
        <v>0.7142857142857143</v>
      </c>
      <c r="CA58" s="176"/>
    </row>
  </sheetData>
  <sheetProtection formatCells="0" formatColumns="0" formatRows="0" autoFilter="0" pivotTables="0"/>
  <autoFilter ref="A3:F3"/>
  <mergeCells count="21">
    <mergeCell ref="AQ2:AT2"/>
    <mergeCell ref="A2:A3"/>
    <mergeCell ref="B2:B3"/>
    <mergeCell ref="C2:F2"/>
    <mergeCell ref="G2:J2"/>
    <mergeCell ref="K2:N2"/>
    <mergeCell ref="O2:R2"/>
    <mergeCell ref="S2:V2"/>
    <mergeCell ref="W2:Z2"/>
    <mergeCell ref="AA2:AD2"/>
    <mergeCell ref="AI2:AL2"/>
    <mergeCell ref="AM2:AP2"/>
    <mergeCell ref="BS2:BV2"/>
    <mergeCell ref="BW2:BZ2"/>
    <mergeCell ref="CA2:CA3"/>
    <mergeCell ref="AU2:AX2"/>
    <mergeCell ref="AY2:BB2"/>
    <mergeCell ref="BC2:BF2"/>
    <mergeCell ref="BG2:BJ2"/>
    <mergeCell ref="BK2:BN2"/>
    <mergeCell ref="BO2:BR2"/>
  </mergeCells>
  <pageMargins left="0.70866141732283472" right="0.70866141732283472" top="0.74803149606299213" bottom="0.74803149606299213" header="0.31496062992125984" footer="0.31496062992125984"/>
  <pageSetup paperSize="9" scale="73" fitToHeight="3" orientation="landscape" r:id="rId1"/>
  <colBreaks count="10" manualBreakCount="10">
    <brk id="6" max="1048575" man="1"/>
    <brk id="10" max="1048575" man="1"/>
    <brk id="18" max="53" man="1"/>
    <brk id="26" max="1048575" man="1"/>
    <brk id="34" max="53" man="1"/>
    <brk id="38" max="53" man="1"/>
    <brk id="42" max="53" man="1"/>
    <brk id="54" max="53" man="1"/>
    <brk id="62" max="1048575" man="1"/>
    <brk id="70" max="1048575"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1:BW54"/>
  <sheetViews>
    <sheetView showGridLines="0" showZeros="0" view="pageBreakPreview" zoomScale="60" zoomScaleNormal="100" workbookViewId="0">
      <pane xSplit="2" ySplit="3" topLeftCell="C46" activePane="bottomRight" state="frozen"/>
      <selection pane="topRight" activeCell="C1" sqref="C1"/>
      <selection pane="bottomLeft" activeCell="A4" sqref="A4"/>
      <selection pane="bottomRight" activeCell="A52" sqref="A52:XFD52"/>
    </sheetView>
  </sheetViews>
  <sheetFormatPr defaultRowHeight="15.75" x14ac:dyDescent="0.25"/>
  <cols>
    <col min="1" max="1" width="4.5" style="50" customWidth="1"/>
    <col min="2" max="2" width="80.5" style="51" customWidth="1"/>
    <col min="3" max="3" width="37.375" style="52" customWidth="1"/>
    <col min="4" max="4" width="21.375" style="52" customWidth="1"/>
    <col min="5" max="5" width="19.75" style="52" customWidth="1"/>
    <col min="6" max="6" width="18" style="52" customWidth="1"/>
    <col min="7" max="74" width="20.625" style="78" customWidth="1"/>
    <col min="75" max="75" width="51.5" style="53" hidden="1" customWidth="1"/>
    <col min="76" max="16384" width="9" style="51"/>
  </cols>
  <sheetData>
    <row r="1" spans="1:75" hidden="1" x14ac:dyDescent="0.25">
      <c r="B1" s="51" t="s">
        <v>234</v>
      </c>
    </row>
    <row r="2" spans="1:75" s="54" customFormat="1" x14ac:dyDescent="0.25">
      <c r="A2" s="484" t="s">
        <v>0</v>
      </c>
      <c r="B2" s="485" t="s">
        <v>268</v>
      </c>
      <c r="C2" s="481" t="s">
        <v>228</v>
      </c>
      <c r="D2" s="482"/>
      <c r="E2" s="482"/>
      <c r="F2" s="483"/>
      <c r="G2" s="481" t="s">
        <v>93</v>
      </c>
      <c r="H2" s="482"/>
      <c r="I2" s="482"/>
      <c r="J2" s="483"/>
      <c r="K2" s="481" t="s">
        <v>156</v>
      </c>
      <c r="L2" s="482"/>
      <c r="M2" s="482"/>
      <c r="N2" s="483"/>
      <c r="O2" s="481" t="s">
        <v>220</v>
      </c>
      <c r="P2" s="482"/>
      <c r="Q2" s="482"/>
      <c r="R2" s="483"/>
      <c r="S2" s="481" t="s">
        <v>142</v>
      </c>
      <c r="T2" s="482"/>
      <c r="U2" s="482"/>
      <c r="V2" s="483"/>
      <c r="W2" s="481" t="s">
        <v>92</v>
      </c>
      <c r="X2" s="482"/>
      <c r="Y2" s="482"/>
      <c r="Z2" s="483"/>
      <c r="AA2" s="481" t="s">
        <v>116</v>
      </c>
      <c r="AB2" s="482"/>
      <c r="AC2" s="482"/>
      <c r="AD2" s="483"/>
      <c r="AE2" s="482" t="s">
        <v>181</v>
      </c>
      <c r="AF2" s="482"/>
      <c r="AG2" s="482"/>
      <c r="AH2" s="483"/>
      <c r="AI2" s="481" t="s">
        <v>162</v>
      </c>
      <c r="AJ2" s="482"/>
      <c r="AK2" s="482"/>
      <c r="AL2" s="483"/>
      <c r="AM2" s="481" t="s">
        <v>196</v>
      </c>
      <c r="AN2" s="482"/>
      <c r="AO2" s="482"/>
      <c r="AP2" s="483"/>
      <c r="AQ2" s="481" t="s">
        <v>132</v>
      </c>
      <c r="AR2" s="482"/>
      <c r="AS2" s="482"/>
      <c r="AT2" s="483"/>
      <c r="AU2" s="481" t="s">
        <v>210</v>
      </c>
      <c r="AV2" s="482"/>
      <c r="AW2" s="482"/>
      <c r="AX2" s="483"/>
      <c r="AY2" s="481" t="s">
        <v>217</v>
      </c>
      <c r="AZ2" s="482"/>
      <c r="BA2" s="482"/>
      <c r="BB2" s="483"/>
      <c r="BC2" s="481" t="s">
        <v>121</v>
      </c>
      <c r="BD2" s="482"/>
      <c r="BE2" s="482"/>
      <c r="BF2" s="483"/>
      <c r="BG2" s="481" t="s">
        <v>170</v>
      </c>
      <c r="BH2" s="482"/>
      <c r="BI2" s="482"/>
      <c r="BJ2" s="483"/>
      <c r="BK2" s="481" t="s">
        <v>167</v>
      </c>
      <c r="BL2" s="482"/>
      <c r="BM2" s="482"/>
      <c r="BN2" s="483"/>
      <c r="BO2" s="481" t="s">
        <v>158</v>
      </c>
      <c r="BP2" s="482"/>
      <c r="BQ2" s="482"/>
      <c r="BR2" s="483"/>
      <c r="BS2" s="481" t="s">
        <v>105</v>
      </c>
      <c r="BT2" s="482"/>
      <c r="BU2" s="482"/>
      <c r="BV2" s="483"/>
      <c r="BW2" s="486" t="s">
        <v>69</v>
      </c>
    </row>
    <row r="3" spans="1:75" s="54" customFormat="1" x14ac:dyDescent="0.25">
      <c r="A3" s="484"/>
      <c r="B3" s="485"/>
      <c r="C3" s="55">
        <v>2017</v>
      </c>
      <c r="D3" s="55">
        <v>2018</v>
      </c>
      <c r="E3" s="55">
        <v>2019</v>
      </c>
      <c r="F3" s="55">
        <v>2020</v>
      </c>
      <c r="G3" s="55">
        <v>2017</v>
      </c>
      <c r="H3" s="55">
        <v>2018</v>
      </c>
      <c r="I3" s="55">
        <v>2019</v>
      </c>
      <c r="J3" s="55">
        <v>2020</v>
      </c>
      <c r="K3" s="55">
        <v>2017</v>
      </c>
      <c r="L3" s="55">
        <v>2018</v>
      </c>
      <c r="M3" s="55">
        <v>2019</v>
      </c>
      <c r="N3" s="55">
        <v>2020</v>
      </c>
      <c r="O3" s="55">
        <v>2017</v>
      </c>
      <c r="P3" s="55">
        <v>2018</v>
      </c>
      <c r="Q3" s="55">
        <v>2019</v>
      </c>
      <c r="R3" s="55">
        <v>2020</v>
      </c>
      <c r="S3" s="55">
        <v>2017</v>
      </c>
      <c r="T3" s="55">
        <v>2018</v>
      </c>
      <c r="U3" s="55">
        <v>2019</v>
      </c>
      <c r="V3" s="55">
        <v>2020</v>
      </c>
      <c r="W3" s="55">
        <v>2017</v>
      </c>
      <c r="X3" s="55">
        <v>2018</v>
      </c>
      <c r="Y3" s="55">
        <v>2019</v>
      </c>
      <c r="Z3" s="55">
        <v>2020</v>
      </c>
      <c r="AA3" s="55">
        <v>2017</v>
      </c>
      <c r="AB3" s="55">
        <v>2018</v>
      </c>
      <c r="AC3" s="55">
        <v>2019</v>
      </c>
      <c r="AD3" s="55">
        <v>2020</v>
      </c>
      <c r="AE3" s="55">
        <v>2017</v>
      </c>
      <c r="AF3" s="55">
        <v>2018</v>
      </c>
      <c r="AG3" s="55">
        <v>2019</v>
      </c>
      <c r="AH3" s="55">
        <v>2020</v>
      </c>
      <c r="AI3" s="55">
        <v>2017</v>
      </c>
      <c r="AJ3" s="55">
        <v>2018</v>
      </c>
      <c r="AK3" s="55">
        <v>2019</v>
      </c>
      <c r="AL3" s="55">
        <v>2020</v>
      </c>
      <c r="AM3" s="55">
        <v>2017</v>
      </c>
      <c r="AN3" s="55">
        <v>2018</v>
      </c>
      <c r="AO3" s="55">
        <v>2019</v>
      </c>
      <c r="AP3" s="55">
        <v>2020</v>
      </c>
      <c r="AQ3" s="55">
        <v>2017</v>
      </c>
      <c r="AR3" s="55">
        <v>2018</v>
      </c>
      <c r="AS3" s="55">
        <v>2019</v>
      </c>
      <c r="AT3" s="55">
        <v>2020</v>
      </c>
      <c r="AU3" s="55">
        <v>2017</v>
      </c>
      <c r="AV3" s="55">
        <v>2018</v>
      </c>
      <c r="AW3" s="55">
        <v>2019</v>
      </c>
      <c r="AX3" s="55">
        <v>2020</v>
      </c>
      <c r="AY3" s="55">
        <v>2017</v>
      </c>
      <c r="AZ3" s="55">
        <v>2018</v>
      </c>
      <c r="BA3" s="55">
        <v>2019</v>
      </c>
      <c r="BB3" s="55">
        <v>2020</v>
      </c>
      <c r="BC3" s="55">
        <v>2017</v>
      </c>
      <c r="BD3" s="55">
        <v>2018</v>
      </c>
      <c r="BE3" s="55">
        <v>2019</v>
      </c>
      <c r="BF3" s="55">
        <v>2020</v>
      </c>
      <c r="BG3" s="55">
        <v>2017</v>
      </c>
      <c r="BH3" s="55">
        <v>2018</v>
      </c>
      <c r="BI3" s="55">
        <v>2019</v>
      </c>
      <c r="BJ3" s="55">
        <v>2020</v>
      </c>
      <c r="BK3" s="55">
        <v>2017</v>
      </c>
      <c r="BL3" s="55">
        <v>2018</v>
      </c>
      <c r="BM3" s="55">
        <v>2019</v>
      </c>
      <c r="BN3" s="55">
        <v>2020</v>
      </c>
      <c r="BO3" s="55">
        <v>2017</v>
      </c>
      <c r="BP3" s="55">
        <v>2018</v>
      </c>
      <c r="BQ3" s="55">
        <v>2019</v>
      </c>
      <c r="BR3" s="55">
        <v>2020</v>
      </c>
      <c r="BS3" s="55">
        <v>2017</v>
      </c>
      <c r="BT3" s="55">
        <v>2018</v>
      </c>
      <c r="BU3" s="55">
        <v>2019</v>
      </c>
      <c r="BV3" s="55">
        <v>2020</v>
      </c>
      <c r="BW3" s="487"/>
    </row>
    <row r="4" spans="1:75" s="54" customFormat="1" ht="31.5" x14ac:dyDescent="0.25">
      <c r="A4" s="56">
        <v>1</v>
      </c>
      <c r="B4" s="57" t="s">
        <v>1</v>
      </c>
      <c r="C4" s="58">
        <f>'За год'!C4</f>
        <v>934</v>
      </c>
      <c r="D4" s="58">
        <f>'За год'!D4</f>
        <v>951</v>
      </c>
      <c r="E4" s="58">
        <f>'За год'!E4</f>
        <v>958</v>
      </c>
      <c r="F4" s="58">
        <f>'За год'!F4</f>
        <v>964</v>
      </c>
      <c r="G4" s="58">
        <f>'За год'!G4</f>
        <v>81</v>
      </c>
      <c r="H4" s="58">
        <f>'За год'!H4</f>
        <v>77</v>
      </c>
      <c r="I4" s="58">
        <f>'За год'!I4</f>
        <v>77</v>
      </c>
      <c r="J4" s="58">
        <f>'За год'!J4</f>
        <v>77</v>
      </c>
      <c r="K4" s="58">
        <f>'За год'!K4</f>
        <v>55</v>
      </c>
      <c r="L4" s="58">
        <f>'За год'!L4</f>
        <v>55</v>
      </c>
      <c r="M4" s="58">
        <f>'За год'!M4</f>
        <v>56</v>
      </c>
      <c r="N4" s="58">
        <f>'За год'!N4</f>
        <v>56</v>
      </c>
      <c r="O4" s="58">
        <f>'За год'!O4</f>
        <v>53</v>
      </c>
      <c r="P4" s="58">
        <f>'За год'!P4</f>
        <v>55</v>
      </c>
      <c r="Q4" s="58">
        <f>'За год'!Q4</f>
        <v>55</v>
      </c>
      <c r="R4" s="58">
        <f>'За год'!R4</f>
        <v>55</v>
      </c>
      <c r="S4" s="58">
        <f>'За год'!S4</f>
        <v>30</v>
      </c>
      <c r="T4" s="58">
        <f>'За год'!T4</f>
        <v>33</v>
      </c>
      <c r="U4" s="58">
        <f>'За год'!U4</f>
        <v>33</v>
      </c>
      <c r="V4" s="58">
        <f>'За год'!V4</f>
        <v>34</v>
      </c>
      <c r="W4" s="58">
        <f>'За год'!W4</f>
        <v>50</v>
      </c>
      <c r="X4" s="58">
        <f>'За год'!X4</f>
        <v>54</v>
      </c>
      <c r="Y4" s="58">
        <f>'За год'!Y4</f>
        <v>54</v>
      </c>
      <c r="Z4" s="58">
        <f>'За год'!Z4</f>
        <v>54</v>
      </c>
      <c r="AA4" s="58">
        <f>'За год'!AA4</f>
        <v>107</v>
      </c>
      <c r="AB4" s="58">
        <f>'За год'!AB4</f>
        <v>110</v>
      </c>
      <c r="AC4" s="58">
        <f>'За год'!AC4</f>
        <v>112</v>
      </c>
      <c r="AD4" s="58">
        <f>'За год'!AD4</f>
        <v>112</v>
      </c>
      <c r="AE4" s="58">
        <f>'За год'!AI4</f>
        <v>71</v>
      </c>
      <c r="AF4" s="58">
        <f>'За год'!AJ4</f>
        <v>72</v>
      </c>
      <c r="AG4" s="58">
        <f>'За год'!AK4</f>
        <v>72</v>
      </c>
      <c r="AH4" s="58">
        <f>'За год'!AL4</f>
        <v>72</v>
      </c>
      <c r="AI4" s="58">
        <f>'За год'!AM4</f>
        <v>48</v>
      </c>
      <c r="AJ4" s="58">
        <f>'За год'!AN4</f>
        <v>50</v>
      </c>
      <c r="AK4" s="58">
        <f>'За год'!AO4</f>
        <v>50</v>
      </c>
      <c r="AL4" s="58">
        <f>'За год'!AP4</f>
        <v>50</v>
      </c>
      <c r="AM4" s="58">
        <f>'За год'!AQ4</f>
        <v>73</v>
      </c>
      <c r="AN4" s="58">
        <f>'За год'!AR4</f>
        <v>73</v>
      </c>
      <c r="AO4" s="58">
        <f>'За год'!AS4</f>
        <v>74</v>
      </c>
      <c r="AP4" s="58">
        <f>'За год'!AT4</f>
        <v>76</v>
      </c>
      <c r="AQ4" s="58">
        <f>'За год'!AU4</f>
        <v>74</v>
      </c>
      <c r="AR4" s="58">
        <f>'За год'!AV4</f>
        <v>77</v>
      </c>
      <c r="AS4" s="58">
        <f>'За год'!AW4</f>
        <v>78</v>
      </c>
      <c r="AT4" s="58">
        <f>'За год'!AX4</f>
        <v>79</v>
      </c>
      <c r="AU4" s="58">
        <f>'За год'!AY4</f>
        <v>86</v>
      </c>
      <c r="AV4" s="58">
        <f>'За год'!AZ4</f>
        <v>86</v>
      </c>
      <c r="AW4" s="58">
        <f>'За год'!BA4</f>
        <v>86</v>
      </c>
      <c r="AX4" s="58">
        <f>'За год'!BB4</f>
        <v>86</v>
      </c>
      <c r="AY4" s="58">
        <f>'За год'!BC4</f>
        <v>61</v>
      </c>
      <c r="AZ4" s="58">
        <f>'За год'!BD4</f>
        <v>61</v>
      </c>
      <c r="BA4" s="58">
        <f>'За год'!BE4</f>
        <v>62</v>
      </c>
      <c r="BB4" s="58">
        <f>'За год'!BF4</f>
        <v>62</v>
      </c>
      <c r="BC4" s="58">
        <f>'За год'!BG4</f>
        <v>32</v>
      </c>
      <c r="BD4" s="58">
        <f>'За год'!BH4</f>
        <v>32</v>
      </c>
      <c r="BE4" s="58">
        <f>'За год'!BI4</f>
        <v>33</v>
      </c>
      <c r="BF4" s="58">
        <f>'За год'!BJ4</f>
        <v>34</v>
      </c>
      <c r="BG4" s="58">
        <f>'За год'!BK4</f>
        <v>25</v>
      </c>
      <c r="BH4" s="58">
        <f>'За год'!BL4</f>
        <v>25</v>
      </c>
      <c r="BI4" s="58">
        <f>'За год'!BM4</f>
        <v>25</v>
      </c>
      <c r="BJ4" s="58">
        <f>'За год'!BN4</f>
        <v>25</v>
      </c>
      <c r="BK4" s="58">
        <f>'За год'!BO4</f>
        <v>32</v>
      </c>
      <c r="BL4" s="58">
        <f>'За год'!BP4</f>
        <v>36</v>
      </c>
      <c r="BM4" s="58">
        <f>'За год'!BQ4</f>
        <v>38</v>
      </c>
      <c r="BN4" s="58">
        <f>'За год'!BR4</f>
        <v>39</v>
      </c>
      <c r="BO4" s="58">
        <f>'За год'!BS4</f>
        <v>29</v>
      </c>
      <c r="BP4" s="58">
        <f>'За год'!BT4</f>
        <v>30</v>
      </c>
      <c r="BQ4" s="58">
        <f>'За год'!BU4</f>
        <v>30</v>
      </c>
      <c r="BR4" s="58">
        <f>'За год'!BV4</f>
        <v>30</v>
      </c>
      <c r="BS4" s="58">
        <f>'За год'!BW4</f>
        <v>27</v>
      </c>
      <c r="BT4" s="58">
        <f>'За год'!BX4</f>
        <v>25</v>
      </c>
      <c r="BU4" s="58">
        <f>'За год'!BY4</f>
        <v>23</v>
      </c>
      <c r="BV4" s="58">
        <f>'За год'!BZ4</f>
        <v>23</v>
      </c>
      <c r="BW4" s="59" t="s">
        <v>74</v>
      </c>
    </row>
    <row r="5" spans="1:75" s="54" customFormat="1" ht="39" customHeight="1" x14ac:dyDescent="0.25">
      <c r="A5" s="56" t="s">
        <v>2</v>
      </c>
      <c r="B5" s="60" t="s">
        <v>3</v>
      </c>
      <c r="C5" s="58">
        <f>'За год'!C5</f>
        <v>377</v>
      </c>
      <c r="D5" s="58">
        <f>'За год'!D5</f>
        <v>332</v>
      </c>
      <c r="E5" s="58">
        <f>'За год'!E5</f>
        <v>361</v>
      </c>
      <c r="F5" s="58">
        <f>'За год'!F5</f>
        <v>368</v>
      </c>
      <c r="G5" s="58">
        <f>'За год'!G5</f>
        <v>39</v>
      </c>
      <c r="H5" s="58">
        <f>'За год'!H5</f>
        <v>39</v>
      </c>
      <c r="I5" s="58">
        <f>'За год'!I5</f>
        <v>41</v>
      </c>
      <c r="J5" s="58">
        <f>'За год'!J5</f>
        <v>43</v>
      </c>
      <c r="K5" s="58">
        <f>'За год'!K5</f>
        <v>24</v>
      </c>
      <c r="L5" s="58">
        <f>'За год'!L5</f>
        <v>17</v>
      </c>
      <c r="M5" s="58">
        <f>'За год'!M5</f>
        <v>18</v>
      </c>
      <c r="N5" s="58">
        <f>'За год'!N5</f>
        <v>18</v>
      </c>
      <c r="O5" s="58">
        <f>'За год'!O5</f>
        <v>35</v>
      </c>
      <c r="P5" s="58">
        <f>'За год'!P5</f>
        <v>5</v>
      </c>
      <c r="Q5" s="58">
        <f>'За год'!Q5</f>
        <v>8</v>
      </c>
      <c r="R5" s="58">
        <f>'За год'!R5</f>
        <v>40</v>
      </c>
      <c r="S5" s="58">
        <f>'За год'!S5</f>
        <v>6</v>
      </c>
      <c r="T5" s="58">
        <f>'За год'!T5</f>
        <v>12</v>
      </c>
      <c r="U5" s="58">
        <f>'За год'!U5</f>
        <v>10</v>
      </c>
      <c r="V5" s="58">
        <f>'За год'!V5</f>
        <v>10</v>
      </c>
      <c r="W5" s="58">
        <f>'За год'!W5</f>
        <v>17</v>
      </c>
      <c r="X5" s="58">
        <f>'За год'!X5</f>
        <v>14</v>
      </c>
      <c r="Y5" s="58">
        <f>'За год'!Y5</f>
        <v>15</v>
      </c>
      <c r="Z5" s="58">
        <f>'За год'!Z5</f>
        <v>15</v>
      </c>
      <c r="AA5" s="58">
        <f>'За год'!AA5</f>
        <v>43</v>
      </c>
      <c r="AB5" s="58">
        <f>'За год'!AB5</f>
        <v>25</v>
      </c>
      <c r="AC5" s="58">
        <f>'За год'!AC5</f>
        <v>41</v>
      </c>
      <c r="AD5" s="58">
        <f>'За год'!AD5</f>
        <v>26</v>
      </c>
      <c r="AE5" s="58">
        <f>'За год'!AI5</f>
        <v>18</v>
      </c>
      <c r="AF5" s="58">
        <f>'За год'!AJ5</f>
        <v>20</v>
      </c>
      <c r="AG5" s="58">
        <f>'За год'!AK5</f>
        <v>20</v>
      </c>
      <c r="AH5" s="58">
        <f>'За год'!AL5</f>
        <v>20</v>
      </c>
      <c r="AI5" s="58">
        <f>'За год'!AM5</f>
        <v>22</v>
      </c>
      <c r="AJ5" s="58">
        <f>'За год'!AN5</f>
        <v>23</v>
      </c>
      <c r="AK5" s="58">
        <f>'За год'!AO5</f>
        <v>23</v>
      </c>
      <c r="AL5" s="58">
        <f>'За год'!AP5</f>
        <v>23</v>
      </c>
      <c r="AM5" s="58">
        <f>'За год'!AQ5</f>
        <v>18</v>
      </c>
      <c r="AN5" s="58">
        <f>'За год'!AR5</f>
        <v>14</v>
      </c>
      <c r="AO5" s="58">
        <f>'За год'!AS5</f>
        <v>28</v>
      </c>
      <c r="AP5" s="58">
        <f>'За год'!AT5</f>
        <v>24</v>
      </c>
      <c r="AQ5" s="58">
        <f>'За год'!AU5</f>
        <v>6</v>
      </c>
      <c r="AR5" s="58">
        <f>'За год'!AV5</f>
        <v>35</v>
      </c>
      <c r="AS5" s="58">
        <f>'За год'!AW5</f>
        <v>25</v>
      </c>
      <c r="AT5" s="58">
        <f>'За год'!AX5</f>
        <v>25</v>
      </c>
      <c r="AU5" s="58">
        <f>'За год'!AY5</f>
        <v>27</v>
      </c>
      <c r="AV5" s="58">
        <f>'За год'!AZ5</f>
        <v>47</v>
      </c>
      <c r="AW5" s="58">
        <f>'За год'!BA5</f>
        <v>35</v>
      </c>
      <c r="AX5" s="58">
        <f>'За год'!BB5</f>
        <v>30</v>
      </c>
      <c r="AY5" s="58">
        <f>'За год'!BC5</f>
        <v>34</v>
      </c>
      <c r="AZ5" s="58">
        <f>'За год'!BD5</f>
        <v>12</v>
      </c>
      <c r="BA5" s="58">
        <f>'За год'!BE5</f>
        <v>40</v>
      </c>
      <c r="BB5" s="58">
        <f>'За год'!BF5</f>
        <v>13</v>
      </c>
      <c r="BC5" s="58">
        <f>'За год'!BG5</f>
        <v>25</v>
      </c>
      <c r="BD5" s="58">
        <f>'За год'!BH5</f>
        <v>19</v>
      </c>
      <c r="BE5" s="58">
        <f>'За год'!BI5</f>
        <v>12</v>
      </c>
      <c r="BF5" s="58">
        <f>'За год'!BJ5</f>
        <v>11</v>
      </c>
      <c r="BG5" s="58">
        <f>'За год'!BK5</f>
        <v>10</v>
      </c>
      <c r="BH5" s="58">
        <f>'За год'!BL5</f>
        <v>7</v>
      </c>
      <c r="BI5" s="58">
        <f>'За год'!BM5</f>
        <v>9</v>
      </c>
      <c r="BJ5" s="58">
        <f>'За год'!BN5</f>
        <v>10</v>
      </c>
      <c r="BK5" s="58">
        <f>'За год'!BO5</f>
        <v>19</v>
      </c>
      <c r="BL5" s="58">
        <f>'За год'!BP5</f>
        <v>24</v>
      </c>
      <c r="BM5" s="58">
        <f>'За год'!BQ5</f>
        <v>26</v>
      </c>
      <c r="BN5" s="58">
        <f>'За год'!BR5</f>
        <v>27</v>
      </c>
      <c r="BO5" s="58">
        <f>'За год'!BS5</f>
        <v>30</v>
      </c>
      <c r="BP5" s="58">
        <f>'За год'!BT5</f>
        <v>0</v>
      </c>
      <c r="BQ5" s="58">
        <f>'За год'!BU5</f>
        <v>4</v>
      </c>
      <c r="BR5" s="58">
        <f>'За год'!BV5</f>
        <v>30</v>
      </c>
      <c r="BS5" s="58">
        <f>'За год'!BW5</f>
        <v>4</v>
      </c>
      <c r="BT5" s="58">
        <f>'За год'!BX5</f>
        <v>19</v>
      </c>
      <c r="BU5" s="58">
        <f>'За год'!BY5</f>
        <v>6</v>
      </c>
      <c r="BV5" s="58">
        <f>'За год'!BZ5</f>
        <v>3</v>
      </c>
      <c r="BW5" s="59"/>
    </row>
    <row r="6" spans="1:75" s="84" customFormat="1" ht="21.75" customHeight="1" x14ac:dyDescent="0.25">
      <c r="A6" s="81"/>
      <c r="B6" s="82" t="s">
        <v>267</v>
      </c>
      <c r="C6" s="79">
        <f>IF(ISNUMBER('За год'!C6),'За год'!C6,"")</f>
        <v>0.40364025695931477</v>
      </c>
      <c r="D6" s="79">
        <f>IF(ISNUMBER('За год'!D6),'За год'!D6,"")</f>
        <v>0.3491062039957939</v>
      </c>
      <c r="E6" s="79">
        <f>IF(ISNUMBER('За год'!E6),'За год'!E6,"")</f>
        <v>0.37682672233820458</v>
      </c>
      <c r="F6" s="79">
        <f>IF(ISNUMBER('За год'!F6),'За год'!F6,"")</f>
        <v>0.38174273858921159</v>
      </c>
      <c r="G6" s="79">
        <f>IF(ISNUMBER('За год'!G6),'За год'!G6,"")</f>
        <v>0.48148148148148145</v>
      </c>
      <c r="H6" s="79">
        <f>IF(ISNUMBER('За год'!H6),'За год'!H6,"")</f>
        <v>0.50649350649350644</v>
      </c>
      <c r="I6" s="79">
        <f>IF(ISNUMBER('За год'!I6),'За год'!I6,"")</f>
        <v>0.53246753246753242</v>
      </c>
      <c r="J6" s="79">
        <f>IF(ISNUMBER('За год'!J6),'За год'!J6,"")</f>
        <v>0.55844155844155841</v>
      </c>
      <c r="K6" s="79">
        <f>IF(ISNUMBER('За год'!K6),'За год'!K6,"")</f>
        <v>0.43636363636363634</v>
      </c>
      <c r="L6" s="79">
        <f>IF(ISNUMBER('За год'!L6),'За год'!L6,"")</f>
        <v>0.30909090909090908</v>
      </c>
      <c r="M6" s="79">
        <f>IF(ISNUMBER('За год'!M6),'За год'!M6,"")</f>
        <v>0.32142857142857145</v>
      </c>
      <c r="N6" s="79">
        <f>IF(ISNUMBER('За год'!N6),'За год'!N6,"")</f>
        <v>0.32142857142857145</v>
      </c>
      <c r="O6" s="79">
        <f>IF(ISNUMBER('За год'!O6),'За год'!O6,"")</f>
        <v>0.660377358490566</v>
      </c>
      <c r="P6" s="79">
        <f>IF(ISNUMBER('За год'!P6),'За год'!P6,"")</f>
        <v>9.0909090909090912E-2</v>
      </c>
      <c r="Q6" s="79">
        <f>IF(ISNUMBER('За год'!Q6),'За год'!Q6,"")</f>
        <v>0.14545454545454545</v>
      </c>
      <c r="R6" s="79">
        <f>IF(ISNUMBER('За год'!R6),'За год'!R6,"")</f>
        <v>0.72727272727272729</v>
      </c>
      <c r="S6" s="79">
        <f>IF(ISNUMBER('За год'!S6),'За год'!S6,"")</f>
        <v>0.2</v>
      </c>
      <c r="T6" s="79">
        <f>IF(ISNUMBER('За год'!T6),'За год'!T6,"")</f>
        <v>0.36363636363636365</v>
      </c>
      <c r="U6" s="79">
        <f>IF(ISNUMBER('За год'!U6),'За год'!U6,"")</f>
        <v>0.30303030303030304</v>
      </c>
      <c r="V6" s="79">
        <f>IF(ISNUMBER('За год'!V6),'За год'!V6,"")</f>
        <v>0.29411764705882354</v>
      </c>
      <c r="W6" s="79">
        <f>IF(ISNUMBER('За год'!W6),'За год'!W6,"")</f>
        <v>0.34</v>
      </c>
      <c r="X6" s="79">
        <f>IF(ISNUMBER('За год'!X6),'За год'!X6,"")</f>
        <v>0.25925925925925924</v>
      </c>
      <c r="Y6" s="79">
        <f>IF(ISNUMBER('За год'!Y6),'За год'!Y6,"")</f>
        <v>0.27777777777777779</v>
      </c>
      <c r="Z6" s="79">
        <f>IF(ISNUMBER('За год'!Z6),'За год'!Z6,"")</f>
        <v>0.27777777777777779</v>
      </c>
      <c r="AA6" s="79">
        <f>IF(ISNUMBER('За год'!AA6),'За год'!AA6,"")</f>
        <v>0.40186915887850466</v>
      </c>
      <c r="AB6" s="79">
        <f>IF(ISNUMBER('За год'!AB6),'За год'!AB6,"")</f>
        <v>0.22727272727272727</v>
      </c>
      <c r="AC6" s="79">
        <f>IF(ISNUMBER('За год'!AC6),'За год'!AC6,"")</f>
        <v>0.36607142857142855</v>
      </c>
      <c r="AD6" s="79">
        <f>IF(ISNUMBER('За год'!AD6),'За год'!AD6,"")</f>
        <v>0.23214285714285715</v>
      </c>
      <c r="AE6" s="79">
        <f>IF(ISNUMBER('За год'!AI6),'За год'!AI6,"")</f>
        <v>0.25352112676056338</v>
      </c>
      <c r="AF6" s="79">
        <f>IF(ISNUMBER('За год'!AJ6),'За год'!AJ6,"")</f>
        <v>0.27777777777777779</v>
      </c>
      <c r="AG6" s="79">
        <f>IF(ISNUMBER('За год'!AK6),'За год'!AK6,"")</f>
        <v>0.27777777777777779</v>
      </c>
      <c r="AH6" s="79">
        <f>IF(ISNUMBER('За год'!AL6),'За год'!AL6,"")</f>
        <v>0.27777777777777779</v>
      </c>
      <c r="AI6" s="79">
        <f>IF(ISNUMBER('За год'!AM6),'За год'!AM6,"")</f>
        <v>0.45833333333333331</v>
      </c>
      <c r="AJ6" s="79">
        <f>IF(ISNUMBER('За год'!AN6),'За год'!AN6,"")</f>
        <v>0.46</v>
      </c>
      <c r="AK6" s="79">
        <f>IF(ISNUMBER('За год'!AO6),'За год'!AO6,"")</f>
        <v>0.46</v>
      </c>
      <c r="AL6" s="79">
        <f>IF(ISNUMBER('За год'!AP6),'За год'!AP6,"")</f>
        <v>0.46</v>
      </c>
      <c r="AM6" s="79">
        <f>IF(ISNUMBER('За год'!AQ6),'За год'!AQ6,"")</f>
        <v>0.24657534246575341</v>
      </c>
      <c r="AN6" s="79">
        <f>IF(ISNUMBER('За год'!AR6),'За год'!AR6,"")</f>
        <v>0.19178082191780821</v>
      </c>
      <c r="AO6" s="79">
        <f>IF(ISNUMBER('За год'!AS6),'За год'!AS6,"")</f>
        <v>0.3783783783783784</v>
      </c>
      <c r="AP6" s="79">
        <f>IF(ISNUMBER('За год'!AT6),'За год'!AT6,"")</f>
        <v>0.31578947368421051</v>
      </c>
      <c r="AQ6" s="79">
        <f>IF(ISNUMBER('За год'!AU6),'За год'!AU6,"")</f>
        <v>8.1081081081081086E-2</v>
      </c>
      <c r="AR6" s="79">
        <f>IF(ISNUMBER('За год'!AV6),'За год'!AV6,"")</f>
        <v>0.45454545454545453</v>
      </c>
      <c r="AS6" s="79">
        <f>IF(ISNUMBER('За год'!AW6),'За год'!AW6,"")</f>
        <v>0.32051282051282054</v>
      </c>
      <c r="AT6" s="79">
        <f>IF(ISNUMBER('За год'!AX6),'За год'!AX6,"")</f>
        <v>0.31645569620253167</v>
      </c>
      <c r="AU6" s="79">
        <f>IF(ISNUMBER('За год'!AY6),'За год'!AY6,"")</f>
        <v>0.31395348837209303</v>
      </c>
      <c r="AV6" s="79">
        <f>IF(ISNUMBER('За год'!AZ6),'За год'!AZ6,"")</f>
        <v>0.54651162790697672</v>
      </c>
      <c r="AW6" s="79">
        <f>IF(ISNUMBER('За год'!BA6),'За год'!BA6,"")</f>
        <v>0.40697674418604651</v>
      </c>
      <c r="AX6" s="79">
        <f>IF(ISNUMBER('За год'!BB6),'За год'!BB6,"")</f>
        <v>0.34883720930232559</v>
      </c>
      <c r="AY6" s="79">
        <f>IF(ISNUMBER('За год'!BC6),'За год'!BC6,"")</f>
        <v>0.55737704918032782</v>
      </c>
      <c r="AZ6" s="79">
        <f>IF(ISNUMBER('За год'!BD6),'За год'!BD6,"")</f>
        <v>0.19672131147540983</v>
      </c>
      <c r="BA6" s="79">
        <f>IF(ISNUMBER('За год'!BE6),'За год'!BE6,"")</f>
        <v>0.64516129032258063</v>
      </c>
      <c r="BB6" s="79">
        <f>IF(ISNUMBER('За год'!BF6),'За год'!BF6,"")</f>
        <v>0.20967741935483872</v>
      </c>
      <c r="BC6" s="79">
        <f>IF(ISNUMBER('За год'!BG6),'За год'!BG6,"")</f>
        <v>0.78125</v>
      </c>
      <c r="BD6" s="79">
        <f>IF(ISNUMBER('За год'!BH6),'За год'!BH6,"")</f>
        <v>0.59375</v>
      </c>
      <c r="BE6" s="79">
        <f>IF(ISNUMBER('За год'!BI6),'За год'!BI6,"")</f>
        <v>0.36363636363636365</v>
      </c>
      <c r="BF6" s="79">
        <f>IF(ISNUMBER('За год'!BJ6),'За год'!BJ6,"")</f>
        <v>0.3235294117647059</v>
      </c>
      <c r="BG6" s="79">
        <f>IF(ISNUMBER('За год'!BK6),'За год'!BK6,"")</f>
        <v>0.4</v>
      </c>
      <c r="BH6" s="79">
        <f>IF(ISNUMBER('За год'!BL6),'За год'!BL6,"")</f>
        <v>0.28000000000000003</v>
      </c>
      <c r="BI6" s="79">
        <f>IF(ISNUMBER('За год'!BM6),'За год'!BM6,"")</f>
        <v>0.36</v>
      </c>
      <c r="BJ6" s="79">
        <f>IF(ISNUMBER('За год'!BN6),'За год'!BN6,"")</f>
        <v>0.4</v>
      </c>
      <c r="BK6" s="79">
        <f>IF(ISNUMBER('За год'!BO6),'За год'!BO6,"")</f>
        <v>0.59375</v>
      </c>
      <c r="BL6" s="79">
        <f>IF(ISNUMBER('За год'!BP6),'За год'!BP6,"")</f>
        <v>0.66666666666666663</v>
      </c>
      <c r="BM6" s="79">
        <f>IF(ISNUMBER('За год'!BQ6),'За год'!BQ6,"")</f>
        <v>0.68421052631578949</v>
      </c>
      <c r="BN6" s="79">
        <f>IF(ISNUMBER('За год'!BR6),'За год'!BR6,"")</f>
        <v>0.69230769230769229</v>
      </c>
      <c r="BO6" s="79">
        <f>IF(ISNUMBER('За год'!BS6),'За год'!BS6,"")</f>
        <v>1.0344827586206897</v>
      </c>
      <c r="BP6" s="79">
        <f>IF(ISNUMBER('За год'!BT6),'За год'!BT6,"")</f>
        <v>0</v>
      </c>
      <c r="BQ6" s="79">
        <f>IF(ISNUMBER('За год'!BU6),'За год'!BU6,"")</f>
        <v>0.13333333333333333</v>
      </c>
      <c r="BR6" s="79">
        <f>IF(ISNUMBER('За год'!BV6),'За год'!BV6,"")</f>
        <v>1</v>
      </c>
      <c r="BS6" s="79">
        <f>IF(ISNUMBER('За год'!BW6),'За год'!BW6,"")</f>
        <v>0.14814814814814814</v>
      </c>
      <c r="BT6" s="79">
        <f>IF(ISNUMBER('За год'!BX6),'За год'!BX6,"")</f>
        <v>0.76</v>
      </c>
      <c r="BU6" s="79">
        <f>IF(ISNUMBER('За год'!BY6),'За год'!BY6,"")</f>
        <v>0.2608695652173913</v>
      </c>
      <c r="BV6" s="79">
        <f>IF(ISNUMBER('За год'!BZ6),'За год'!BZ6,"")</f>
        <v>0.13043478260869565</v>
      </c>
      <c r="BW6" s="83"/>
    </row>
    <row r="7" spans="1:75" s="54" customFormat="1" ht="39.75" customHeight="1" x14ac:dyDescent="0.25">
      <c r="A7" s="61" t="s">
        <v>4</v>
      </c>
      <c r="B7" s="62" t="s">
        <v>5</v>
      </c>
      <c r="C7" s="58">
        <f>'За год'!C7</f>
        <v>155</v>
      </c>
      <c r="D7" s="58">
        <f>'За год'!D7</f>
        <v>232</v>
      </c>
      <c r="E7" s="58">
        <f>'За год'!E7</f>
        <v>286</v>
      </c>
      <c r="F7" s="58">
        <f>'За год'!F7</f>
        <v>315</v>
      </c>
      <c r="G7" s="58">
        <f>'За год'!G7</f>
        <v>19</v>
      </c>
      <c r="H7" s="58">
        <f>'За год'!H7</f>
        <v>29</v>
      </c>
      <c r="I7" s="58">
        <f>'За год'!I7</f>
        <v>54</v>
      </c>
      <c r="J7" s="58">
        <f>'За год'!J7</f>
        <v>64</v>
      </c>
      <c r="K7" s="58">
        <f>'За год'!K7</f>
        <v>4</v>
      </c>
      <c r="L7" s="58">
        <f>'За год'!L7</f>
        <v>18</v>
      </c>
      <c r="M7" s="58">
        <f>'За год'!M7</f>
        <v>18</v>
      </c>
      <c r="N7" s="58">
        <f>'За год'!N7</f>
        <v>18</v>
      </c>
      <c r="O7" s="58">
        <f>'За год'!O7</f>
        <v>0</v>
      </c>
      <c r="P7" s="58">
        <f>'За год'!P7</f>
        <v>0</v>
      </c>
      <c r="Q7" s="58">
        <f>'За год'!Q7</f>
        <v>0</v>
      </c>
      <c r="R7" s="58">
        <f>'За год'!R7</f>
        <v>0</v>
      </c>
      <c r="S7" s="58">
        <f>'За год'!S7</f>
        <v>0</v>
      </c>
      <c r="T7" s="58">
        <f>'За год'!T7</f>
        <v>8</v>
      </c>
      <c r="U7" s="58">
        <f>'За год'!U7</f>
        <v>11</v>
      </c>
      <c r="V7" s="58">
        <f>'За год'!V7</f>
        <v>17</v>
      </c>
      <c r="W7" s="58">
        <f>'За год'!W7</f>
        <v>26</v>
      </c>
      <c r="X7" s="58">
        <f>'За год'!X7</f>
        <v>30</v>
      </c>
      <c r="Y7" s="58">
        <f>'За год'!Y7</f>
        <v>30</v>
      </c>
      <c r="Z7" s="58">
        <f>'За год'!Z7</f>
        <v>30</v>
      </c>
      <c r="AA7" s="58">
        <f>'За год'!AA7</f>
        <v>14</v>
      </c>
      <c r="AB7" s="58">
        <f>'За год'!AB7</f>
        <v>19</v>
      </c>
      <c r="AC7" s="58">
        <f>'За год'!AC7</f>
        <v>21</v>
      </c>
      <c r="AD7" s="58">
        <f>'За год'!AD7</f>
        <v>23</v>
      </c>
      <c r="AE7" s="58">
        <f>'За год'!AI7</f>
        <v>18</v>
      </c>
      <c r="AF7" s="58">
        <f>'За год'!AJ7</f>
        <v>20</v>
      </c>
      <c r="AG7" s="58">
        <f>'За год'!AK7</f>
        <v>20</v>
      </c>
      <c r="AH7" s="58">
        <f>'За год'!AL7</f>
        <v>20</v>
      </c>
      <c r="AI7" s="58">
        <f>'За год'!AM7</f>
        <v>0</v>
      </c>
      <c r="AJ7" s="58">
        <f>'За год'!AN7</f>
        <v>0</v>
      </c>
      <c r="AK7" s="58">
        <f>'За год'!AO7</f>
        <v>0</v>
      </c>
      <c r="AL7" s="58">
        <f>'За год'!AP7</f>
        <v>0</v>
      </c>
      <c r="AM7" s="58">
        <f>'За год'!AQ7</f>
        <v>14</v>
      </c>
      <c r="AN7" s="58">
        <f>'За год'!AR7</f>
        <v>28</v>
      </c>
      <c r="AO7" s="58">
        <f>'За год'!AS7</f>
        <v>32</v>
      </c>
      <c r="AP7" s="58">
        <f>'За год'!AT7</f>
        <v>34</v>
      </c>
      <c r="AQ7" s="58">
        <f>'За год'!AU7</f>
        <v>0</v>
      </c>
      <c r="AR7" s="58">
        <f>'За год'!AV7</f>
        <v>0</v>
      </c>
      <c r="AS7" s="58">
        <f>'За год'!AW7</f>
        <v>0</v>
      </c>
      <c r="AT7" s="58">
        <f>'За год'!AX7</f>
        <v>0</v>
      </c>
      <c r="AU7" s="58">
        <f>'За год'!AY7</f>
        <v>19</v>
      </c>
      <c r="AV7" s="58">
        <f>'За год'!AZ7</f>
        <v>21</v>
      </c>
      <c r="AW7" s="58">
        <f>'За год'!BA7</f>
        <v>23</v>
      </c>
      <c r="AX7" s="58">
        <f>'За год'!BB7</f>
        <v>26</v>
      </c>
      <c r="AY7" s="58">
        <f>'За год'!BC7</f>
        <v>11</v>
      </c>
      <c r="AZ7" s="58">
        <f>'За год'!BD7</f>
        <v>13</v>
      </c>
      <c r="BA7" s="58">
        <f>'За год'!BE7</f>
        <v>25</v>
      </c>
      <c r="BB7" s="58">
        <f>'За год'!BF7</f>
        <v>25</v>
      </c>
      <c r="BC7" s="58">
        <f>'За год'!BG7</f>
        <v>4</v>
      </c>
      <c r="BD7" s="58">
        <f>'За год'!BH7</f>
        <v>8</v>
      </c>
      <c r="BE7" s="58">
        <f>'За год'!BI7</f>
        <v>12</v>
      </c>
      <c r="BF7" s="58">
        <f>'За год'!BJ7</f>
        <v>15</v>
      </c>
      <c r="BG7" s="58">
        <f>'За год'!BK7</f>
        <v>9</v>
      </c>
      <c r="BH7" s="58">
        <f>'За год'!BL7</f>
        <v>9</v>
      </c>
      <c r="BI7" s="58">
        <f>'За год'!BM7</f>
        <v>9</v>
      </c>
      <c r="BJ7" s="58">
        <f>'За год'!BN7</f>
        <v>9</v>
      </c>
      <c r="BK7" s="58">
        <f>'За год'!BO7</f>
        <v>10</v>
      </c>
      <c r="BL7" s="58">
        <f>'За год'!BP7</f>
        <v>24</v>
      </c>
      <c r="BM7" s="58">
        <f>'За год'!BQ7</f>
        <v>26</v>
      </c>
      <c r="BN7" s="58">
        <f>'За год'!BR7</f>
        <v>27</v>
      </c>
      <c r="BO7" s="58">
        <f>'За год'!BS7</f>
        <v>0</v>
      </c>
      <c r="BP7" s="58">
        <f>'За год'!BT7</f>
        <v>0</v>
      </c>
      <c r="BQ7" s="58">
        <f>'За год'!BU7</f>
        <v>0</v>
      </c>
      <c r="BR7" s="58">
        <f>'За год'!BV7</f>
        <v>0</v>
      </c>
      <c r="BS7" s="58">
        <f>'За год'!BW7</f>
        <v>7</v>
      </c>
      <c r="BT7" s="58">
        <f>'За год'!BX7</f>
        <v>5</v>
      </c>
      <c r="BU7" s="58">
        <f>'За год'!BY7</f>
        <v>5</v>
      </c>
      <c r="BV7" s="58">
        <f>'За год'!BZ7</f>
        <v>7</v>
      </c>
      <c r="BW7" s="59" t="s">
        <v>70</v>
      </c>
    </row>
    <row r="8" spans="1:75" s="54" customFormat="1" ht="52.5" customHeight="1" x14ac:dyDescent="0.25">
      <c r="A8" s="61" t="s">
        <v>6</v>
      </c>
      <c r="B8" s="63" t="s">
        <v>65</v>
      </c>
      <c r="C8" s="58">
        <f>'За год'!C8</f>
        <v>48</v>
      </c>
      <c r="D8" s="58">
        <f>'За год'!D8</f>
        <v>102</v>
      </c>
      <c r="E8" s="58">
        <f>'За год'!E8</f>
        <v>125</v>
      </c>
      <c r="F8" s="58">
        <f>'За год'!F8</f>
        <v>132</v>
      </c>
      <c r="G8" s="58">
        <f>'За год'!G8</f>
        <v>1</v>
      </c>
      <c r="H8" s="58">
        <f>'За год'!H8</f>
        <v>25</v>
      </c>
      <c r="I8" s="58">
        <f>'За год'!I8</f>
        <v>29</v>
      </c>
      <c r="J8" s="58">
        <f>'За год'!J8</f>
        <v>37</v>
      </c>
      <c r="K8" s="58">
        <f>'За год'!K8</f>
        <v>1</v>
      </c>
      <c r="L8" s="58">
        <f>'За год'!L8</f>
        <v>8</v>
      </c>
      <c r="M8" s="58">
        <f>'За год'!M8</f>
        <v>5</v>
      </c>
      <c r="N8" s="58">
        <f>'За год'!N8</f>
        <v>4</v>
      </c>
      <c r="O8" s="58">
        <f>'За год'!O8</f>
        <v>0</v>
      </c>
      <c r="P8" s="58">
        <f>'За год'!P8</f>
        <v>0</v>
      </c>
      <c r="Q8" s="58">
        <f>'За год'!Q8</f>
        <v>0</v>
      </c>
      <c r="R8" s="58">
        <f>'За год'!R8</f>
        <v>0</v>
      </c>
      <c r="S8" s="58">
        <f>'За год'!S8</f>
        <v>0</v>
      </c>
      <c r="T8" s="58">
        <f>'За год'!T8</f>
        <v>2</v>
      </c>
      <c r="U8" s="58">
        <f>'За год'!U8</f>
        <v>6</v>
      </c>
      <c r="V8" s="58">
        <f>'За год'!V8</f>
        <v>6</v>
      </c>
      <c r="W8" s="58">
        <f>'За год'!W8</f>
        <v>5</v>
      </c>
      <c r="X8" s="58">
        <f>'За год'!X8</f>
        <v>7</v>
      </c>
      <c r="Y8" s="58">
        <f>'За год'!Y8</f>
        <v>5</v>
      </c>
      <c r="Z8" s="58">
        <f>'За год'!Z8</f>
        <v>5</v>
      </c>
      <c r="AA8" s="58">
        <f>'За год'!AA8</f>
        <v>10</v>
      </c>
      <c r="AB8" s="58">
        <f>'За год'!AB8</f>
        <v>9</v>
      </c>
      <c r="AC8" s="58">
        <f>'За год'!AC8</f>
        <v>11</v>
      </c>
      <c r="AD8" s="58">
        <f>'За год'!AD8</f>
        <v>4</v>
      </c>
      <c r="AE8" s="58">
        <f>'За год'!AI8</f>
        <v>14</v>
      </c>
      <c r="AF8" s="58">
        <f>'За год'!AJ8</f>
        <v>9</v>
      </c>
      <c r="AG8" s="58">
        <f>'За год'!AK8</f>
        <v>8</v>
      </c>
      <c r="AH8" s="58">
        <f>'За год'!AL8</f>
        <v>5</v>
      </c>
      <c r="AI8" s="58">
        <f>'За год'!AM8</f>
        <v>0</v>
      </c>
      <c r="AJ8" s="58">
        <f>'За год'!AN8</f>
        <v>0</v>
      </c>
      <c r="AK8" s="58">
        <f>'За год'!AO8</f>
        <v>0</v>
      </c>
      <c r="AL8" s="58">
        <f>'За год'!AP8</f>
        <v>0</v>
      </c>
      <c r="AM8" s="58">
        <f>'За год'!AQ8</f>
        <v>2</v>
      </c>
      <c r="AN8" s="58">
        <f>'За год'!AR8</f>
        <v>7</v>
      </c>
      <c r="AO8" s="58">
        <f>'За год'!AS8</f>
        <v>6</v>
      </c>
      <c r="AP8" s="58">
        <f>'За год'!AT8</f>
        <v>6</v>
      </c>
      <c r="AQ8" s="58">
        <f>'За год'!AU8</f>
        <v>0</v>
      </c>
      <c r="AR8" s="58">
        <f>'За год'!AV8</f>
        <v>0</v>
      </c>
      <c r="AS8" s="58">
        <f>'За год'!AW8</f>
        <v>0</v>
      </c>
      <c r="AT8" s="58">
        <f>'За год'!AX8</f>
        <v>0</v>
      </c>
      <c r="AU8" s="58">
        <f>'За год'!AY8</f>
        <v>4</v>
      </c>
      <c r="AV8" s="58">
        <f>'За год'!AZ8</f>
        <v>7</v>
      </c>
      <c r="AW8" s="58">
        <f>'За год'!BA8</f>
        <v>5</v>
      </c>
      <c r="AX8" s="58">
        <f>'За год'!BB8</f>
        <v>6</v>
      </c>
      <c r="AY8" s="58">
        <f>'За год'!BC8</f>
        <v>1</v>
      </c>
      <c r="AZ8" s="58">
        <f>'За год'!BD8</f>
        <v>4</v>
      </c>
      <c r="BA8" s="58">
        <f>'За год'!BE8</f>
        <v>13</v>
      </c>
      <c r="BB8" s="58">
        <f>'За год'!BF8</f>
        <v>18</v>
      </c>
      <c r="BC8" s="58">
        <f>'За год'!BG8</f>
        <v>2</v>
      </c>
      <c r="BD8" s="58">
        <f>'За год'!BH8</f>
        <v>3</v>
      </c>
      <c r="BE8" s="58">
        <f>'За год'!BI8</f>
        <v>5</v>
      </c>
      <c r="BF8" s="58">
        <f>'За год'!BJ8</f>
        <v>5</v>
      </c>
      <c r="BG8" s="58">
        <f>'За год'!BK8</f>
        <v>2</v>
      </c>
      <c r="BH8" s="58">
        <f>'За год'!BL8</f>
        <v>4</v>
      </c>
      <c r="BI8" s="58">
        <f>'За год'!BM8</f>
        <v>4</v>
      </c>
      <c r="BJ8" s="58">
        <f>'За год'!BN8</f>
        <v>7</v>
      </c>
      <c r="BK8" s="58">
        <f>'За год'!BO8</f>
        <v>6</v>
      </c>
      <c r="BL8" s="58">
        <f>'За год'!BP8</f>
        <v>15</v>
      </c>
      <c r="BM8" s="58">
        <f>'За год'!BQ8</f>
        <v>25</v>
      </c>
      <c r="BN8" s="58">
        <f>'За год'!BR8</f>
        <v>27</v>
      </c>
      <c r="BO8" s="58">
        <f>'За год'!BS8</f>
        <v>0</v>
      </c>
      <c r="BP8" s="58">
        <f>'За год'!BT8</f>
        <v>0</v>
      </c>
      <c r="BQ8" s="58">
        <f>'За год'!BU8</f>
        <v>0</v>
      </c>
      <c r="BR8" s="58">
        <f>'За год'!BV8</f>
        <v>0</v>
      </c>
      <c r="BS8" s="58">
        <f>'За год'!BW8</f>
        <v>0</v>
      </c>
      <c r="BT8" s="58">
        <f>'За год'!BX8</f>
        <v>2</v>
      </c>
      <c r="BU8" s="58">
        <f>'За год'!BY8</f>
        <v>3</v>
      </c>
      <c r="BV8" s="58">
        <f>'За год'!BZ8</f>
        <v>2</v>
      </c>
      <c r="BW8" s="59"/>
    </row>
    <row r="9" spans="1:75" s="84" customFormat="1" ht="18" customHeight="1" x14ac:dyDescent="0.25">
      <c r="A9" s="81"/>
      <c r="B9" s="82" t="s">
        <v>267</v>
      </c>
      <c r="C9" s="79">
        <f>IF(ISNUMBER('За год'!C9),'За год'!C9,"")</f>
        <v>0.30967741935483872</v>
      </c>
      <c r="D9" s="79">
        <f>IF(ISNUMBER('За год'!D9),'За год'!D9,"")</f>
        <v>0.43965517241379309</v>
      </c>
      <c r="E9" s="79">
        <f>IF(ISNUMBER('За год'!E9),'За год'!E9,"")</f>
        <v>0.43706293706293708</v>
      </c>
      <c r="F9" s="79">
        <f>IF(ISNUMBER('За год'!F9),'За год'!F9,"")</f>
        <v>0.41904761904761906</v>
      </c>
      <c r="G9" s="79">
        <f>IF(ISNUMBER('За год'!G9),'За год'!G9,"")</f>
        <v>5.2631578947368418E-2</v>
      </c>
      <c r="H9" s="79">
        <f>IF(ISNUMBER('За год'!H9),'За год'!H9,"")</f>
        <v>0.86206896551724133</v>
      </c>
      <c r="I9" s="79">
        <f>IF(ISNUMBER('За год'!I9),'За год'!I9,"")</f>
        <v>0.53703703703703709</v>
      </c>
      <c r="J9" s="79">
        <f>IF(ISNUMBER('За год'!J9),'За год'!J9,"")</f>
        <v>0.578125</v>
      </c>
      <c r="K9" s="79">
        <f>IF(ISNUMBER('За год'!K9),'За год'!K9,"")</f>
        <v>0.25</v>
      </c>
      <c r="L9" s="79">
        <f>IF(ISNUMBER('За год'!L9),'За год'!L9,"")</f>
        <v>0.44444444444444442</v>
      </c>
      <c r="M9" s="79">
        <f>IF(ISNUMBER('За год'!M9),'За год'!M9,"")</f>
        <v>0.27777777777777779</v>
      </c>
      <c r="N9" s="79">
        <f>IF(ISNUMBER('За год'!N9),'За год'!N9,"")</f>
        <v>0.22222222222222221</v>
      </c>
      <c r="O9" s="79" t="str">
        <f>IF(ISNUMBER('За год'!O9),'За год'!O9,"")</f>
        <v/>
      </c>
      <c r="P9" s="79" t="str">
        <f>IF(ISNUMBER('За год'!P9),'За год'!P9,"")</f>
        <v/>
      </c>
      <c r="Q9" s="79" t="str">
        <f>IF(ISNUMBER('За год'!Q9),'За год'!Q9,"")</f>
        <v/>
      </c>
      <c r="R9" s="79" t="str">
        <f>IF(ISNUMBER('За год'!R9),'За год'!R9,"")</f>
        <v/>
      </c>
      <c r="S9" s="79" t="str">
        <f>IF(ISNUMBER('За год'!S9),'За год'!S9,"")</f>
        <v/>
      </c>
      <c r="T9" s="79">
        <f>IF(ISNUMBER('За год'!T9),'За год'!T9,"")</f>
        <v>0.25</v>
      </c>
      <c r="U9" s="79">
        <f>IF(ISNUMBER('За год'!U9),'За год'!U9,"")</f>
        <v>0.54545454545454541</v>
      </c>
      <c r="V9" s="79">
        <f>IF(ISNUMBER('За год'!V9),'За год'!V9,"")</f>
        <v>0.35294117647058826</v>
      </c>
      <c r="W9" s="79">
        <f>IF(ISNUMBER('За год'!W9),'За год'!W9,"")</f>
        <v>0.19230769230769232</v>
      </c>
      <c r="X9" s="79">
        <f>IF(ISNUMBER('За год'!X9),'За год'!X9,"")</f>
        <v>0.23333333333333334</v>
      </c>
      <c r="Y9" s="79">
        <f>IF(ISNUMBER('За год'!Y9),'За год'!Y9,"")</f>
        <v>0.16666666666666666</v>
      </c>
      <c r="Z9" s="79">
        <f>IF(ISNUMBER('За год'!Z9),'За год'!Z9,"")</f>
        <v>0.16666666666666666</v>
      </c>
      <c r="AA9" s="79">
        <f>IF(ISNUMBER('За год'!AA9),'За год'!AA9,"")</f>
        <v>0.7142857142857143</v>
      </c>
      <c r="AB9" s="79">
        <f>IF(ISNUMBER('За год'!AB9),'За год'!AB9,"")</f>
        <v>0.47368421052631576</v>
      </c>
      <c r="AC9" s="79">
        <f>IF(ISNUMBER('За год'!AC9),'За год'!AC9,"")</f>
        <v>0.52380952380952384</v>
      </c>
      <c r="AD9" s="79">
        <f>IF(ISNUMBER('За год'!AD9),'За год'!AD9,"")</f>
        <v>0.17391304347826086</v>
      </c>
      <c r="AE9" s="79">
        <f>IF(ISNUMBER('За год'!AI9),'За год'!AI9,"")</f>
        <v>0.77777777777777779</v>
      </c>
      <c r="AF9" s="79">
        <f>IF(ISNUMBER('За год'!AJ9),'За год'!AJ9,"")</f>
        <v>0.45</v>
      </c>
      <c r="AG9" s="79">
        <f>IF(ISNUMBER('За год'!AK9),'За год'!AK9,"")</f>
        <v>0.4</v>
      </c>
      <c r="AH9" s="79">
        <f>IF(ISNUMBER('За год'!AL9),'За год'!AL9,"")</f>
        <v>0.25</v>
      </c>
      <c r="AI9" s="79" t="str">
        <f>IF(ISNUMBER('За год'!AM9),'За год'!AM9,"")</f>
        <v/>
      </c>
      <c r="AJ9" s="79" t="str">
        <f>IF(ISNUMBER('За год'!AN9),'За год'!AN9,"")</f>
        <v/>
      </c>
      <c r="AK9" s="79" t="str">
        <f>IF(ISNUMBER('За год'!AO9),'За год'!AO9,"")</f>
        <v/>
      </c>
      <c r="AL9" s="79" t="str">
        <f>IF(ISNUMBER('За год'!AP9),'За год'!AP9,"")</f>
        <v/>
      </c>
      <c r="AM9" s="79">
        <f>IF(ISNUMBER('За год'!AQ9),'За год'!AQ9,"")</f>
        <v>0.14285714285714285</v>
      </c>
      <c r="AN9" s="79">
        <f>IF(ISNUMBER('За год'!AR9),'За год'!AR9,"")</f>
        <v>0.25</v>
      </c>
      <c r="AO9" s="79">
        <f>IF(ISNUMBER('За год'!AS9),'За год'!AS9,"")</f>
        <v>0.1875</v>
      </c>
      <c r="AP9" s="79">
        <f>IF(ISNUMBER('За год'!AT9),'За год'!AT9,"")</f>
        <v>0.17647058823529413</v>
      </c>
      <c r="AQ9" s="79" t="str">
        <f>IF(ISNUMBER('За год'!AU9),'За год'!AU9,"")</f>
        <v/>
      </c>
      <c r="AR9" s="79" t="str">
        <f>IF(ISNUMBER('За год'!AV9),'За год'!AV9,"")</f>
        <v/>
      </c>
      <c r="AS9" s="79" t="str">
        <f>IF(ISNUMBER('За год'!AW9),'За год'!AW9,"")</f>
        <v/>
      </c>
      <c r="AT9" s="79" t="str">
        <f>IF(ISNUMBER('За год'!AX9),'За год'!AX9,"")</f>
        <v/>
      </c>
      <c r="AU9" s="79">
        <f>IF(ISNUMBER('За год'!AY9),'За год'!AY9,"")</f>
        <v>0.21052631578947367</v>
      </c>
      <c r="AV9" s="79">
        <f>IF(ISNUMBER('За год'!AZ9),'За год'!AZ9,"")</f>
        <v>0.33333333333333331</v>
      </c>
      <c r="AW9" s="79">
        <f>IF(ISNUMBER('За год'!BA9),'За год'!BA9,"")</f>
        <v>0.21739130434782608</v>
      </c>
      <c r="AX9" s="79">
        <f>IF(ISNUMBER('За год'!BB9),'За год'!BB9,"")</f>
        <v>0.23076923076923078</v>
      </c>
      <c r="AY9" s="79">
        <f>IF(ISNUMBER('За год'!BC9),'За год'!BC9,"")</f>
        <v>9.0909090909090912E-2</v>
      </c>
      <c r="AZ9" s="79">
        <f>IF(ISNUMBER('За год'!BD9),'За год'!BD9,"")</f>
        <v>0.30769230769230771</v>
      </c>
      <c r="BA9" s="79">
        <f>IF(ISNUMBER('За год'!BE9),'За год'!BE9,"")</f>
        <v>0.52</v>
      </c>
      <c r="BB9" s="79">
        <f>IF(ISNUMBER('За год'!BF9),'За год'!BF9,"")</f>
        <v>0.72</v>
      </c>
      <c r="BC9" s="79">
        <f>IF(ISNUMBER('За год'!BG9),'За год'!BG9,"")</f>
        <v>0.5</v>
      </c>
      <c r="BD9" s="79">
        <f>IF(ISNUMBER('За год'!BH9),'За год'!BH9,"")</f>
        <v>0.375</v>
      </c>
      <c r="BE9" s="79">
        <f>IF(ISNUMBER('За год'!BI9),'За год'!BI9,"")</f>
        <v>0.41666666666666669</v>
      </c>
      <c r="BF9" s="79">
        <f>IF(ISNUMBER('За год'!BJ9),'За год'!BJ9,"")</f>
        <v>0.33333333333333331</v>
      </c>
      <c r="BG9" s="79">
        <f>IF(ISNUMBER('За год'!BK9),'За год'!BK9,"")</f>
        <v>0.22222222222222221</v>
      </c>
      <c r="BH9" s="79">
        <f>IF(ISNUMBER('За год'!BL9),'За год'!BL9,"")</f>
        <v>0.44444444444444442</v>
      </c>
      <c r="BI9" s="79">
        <f>IF(ISNUMBER('За год'!BM9),'За год'!BM9,"")</f>
        <v>0.44444444444444442</v>
      </c>
      <c r="BJ9" s="79">
        <f>IF(ISNUMBER('За год'!BN9),'За год'!BN9,"")</f>
        <v>0.77777777777777779</v>
      </c>
      <c r="BK9" s="79">
        <f>IF(ISNUMBER('За год'!BO9),'За год'!BO9,"")</f>
        <v>0.6</v>
      </c>
      <c r="BL9" s="79">
        <f>IF(ISNUMBER('За год'!BP9),'За год'!BP9,"")</f>
        <v>0.625</v>
      </c>
      <c r="BM9" s="79">
        <f>IF(ISNUMBER('За год'!BQ9),'За год'!BQ9,"")</f>
        <v>0.96153846153846156</v>
      </c>
      <c r="BN9" s="79">
        <f>IF(ISNUMBER('За год'!BR9),'За год'!BR9,"")</f>
        <v>1</v>
      </c>
      <c r="BO9" s="79" t="str">
        <f>IF(ISNUMBER('За год'!BS9),'За год'!BS9,"")</f>
        <v/>
      </c>
      <c r="BP9" s="79" t="str">
        <f>IF(ISNUMBER('За год'!BT9),'За год'!BT9,"")</f>
        <v/>
      </c>
      <c r="BQ9" s="79" t="str">
        <f>IF(ISNUMBER('За год'!BU9),'За год'!BU9,"")</f>
        <v/>
      </c>
      <c r="BR9" s="79" t="str">
        <f>IF(ISNUMBER('За год'!BV9),'За год'!BV9,"")</f>
        <v/>
      </c>
      <c r="BS9" s="79">
        <f>IF(ISNUMBER('За год'!BW9),'За год'!BW9,"")</f>
        <v>0</v>
      </c>
      <c r="BT9" s="79">
        <f>IF(ISNUMBER('За год'!BX9),'За год'!BX9,"")</f>
        <v>0.4</v>
      </c>
      <c r="BU9" s="79">
        <f>IF(ISNUMBER('За год'!BY9),'За год'!BY9,"")</f>
        <v>0.6</v>
      </c>
      <c r="BV9" s="79">
        <f>IF(ISNUMBER('За год'!BZ9),'За год'!BZ9,"")</f>
        <v>0.2857142857142857</v>
      </c>
      <c r="BW9" s="83"/>
    </row>
    <row r="10" spans="1:75" s="54" customFormat="1" ht="31.5" x14ac:dyDescent="0.25">
      <c r="A10" s="56" t="s">
        <v>7</v>
      </c>
      <c r="B10" s="57" t="s">
        <v>8</v>
      </c>
      <c r="C10" s="58">
        <f>'За год'!C10</f>
        <v>368</v>
      </c>
      <c r="D10" s="58">
        <f>'За год'!D10</f>
        <v>400</v>
      </c>
      <c r="E10" s="58">
        <f>'За год'!E10</f>
        <v>409</v>
      </c>
      <c r="F10" s="58">
        <f>'За год'!F10</f>
        <v>419</v>
      </c>
      <c r="G10" s="58">
        <f>'За год'!G10</f>
        <v>36</v>
      </c>
      <c r="H10" s="58">
        <f>'За год'!H10</f>
        <v>37</v>
      </c>
      <c r="I10" s="58">
        <f>'За год'!I10</f>
        <v>37</v>
      </c>
      <c r="J10" s="58">
        <f>'За год'!J10</f>
        <v>37</v>
      </c>
      <c r="K10" s="58">
        <f>'За год'!K10</f>
        <v>24</v>
      </c>
      <c r="L10" s="58">
        <f>'За год'!L10</f>
        <v>24</v>
      </c>
      <c r="M10" s="58">
        <f>'За год'!M10</f>
        <v>25</v>
      </c>
      <c r="N10" s="58">
        <f>'За год'!N10</f>
        <v>25</v>
      </c>
      <c r="O10" s="58">
        <f>'За год'!O10</f>
        <v>27</v>
      </c>
      <c r="P10" s="58">
        <f>'За год'!P10</f>
        <v>29</v>
      </c>
      <c r="Q10" s="58">
        <f>'За год'!Q10</f>
        <v>29</v>
      </c>
      <c r="R10" s="58">
        <f>'За год'!R10</f>
        <v>29</v>
      </c>
      <c r="S10" s="58">
        <f>'За год'!S10</f>
        <v>11</v>
      </c>
      <c r="T10" s="58">
        <f>'За год'!T10</f>
        <v>12</v>
      </c>
      <c r="U10" s="58">
        <f>'За год'!U10</f>
        <v>13</v>
      </c>
      <c r="V10" s="58">
        <f>'За год'!V10</f>
        <v>13</v>
      </c>
      <c r="W10" s="58">
        <f>'За год'!W10</f>
        <v>20</v>
      </c>
      <c r="X10" s="58">
        <f>'За год'!X10</f>
        <v>24</v>
      </c>
      <c r="Y10" s="58">
        <f>'За год'!Y10</f>
        <v>24</v>
      </c>
      <c r="Z10" s="58">
        <f>'За год'!Z10</f>
        <v>24</v>
      </c>
      <c r="AA10" s="58">
        <f>'За год'!AA10</f>
        <v>31</v>
      </c>
      <c r="AB10" s="58">
        <f>'За год'!AB10</f>
        <v>42</v>
      </c>
      <c r="AC10" s="58">
        <f>'За год'!AC10</f>
        <v>36</v>
      </c>
      <c r="AD10" s="58">
        <f>'За год'!AD10</f>
        <v>36</v>
      </c>
      <c r="AE10" s="58">
        <f>'За год'!AI10</f>
        <v>27</v>
      </c>
      <c r="AF10" s="58">
        <f>'За год'!AJ10</f>
        <v>28</v>
      </c>
      <c r="AG10" s="58">
        <f>'За год'!AK10</f>
        <v>29</v>
      </c>
      <c r="AH10" s="58">
        <f>'За год'!AL10</f>
        <v>30</v>
      </c>
      <c r="AI10" s="58">
        <f>'За год'!AM10</f>
        <v>26</v>
      </c>
      <c r="AJ10" s="58">
        <f>'За год'!AN10</f>
        <v>26</v>
      </c>
      <c r="AK10" s="58">
        <f>'За год'!AO10</f>
        <v>28</v>
      </c>
      <c r="AL10" s="58">
        <f>'За год'!AP10</f>
        <v>29</v>
      </c>
      <c r="AM10" s="58">
        <f>'За год'!AQ10</f>
        <v>23</v>
      </c>
      <c r="AN10" s="58">
        <f>'За год'!AR10</f>
        <v>23</v>
      </c>
      <c r="AO10" s="58">
        <f>'За год'!AS10</f>
        <v>25</v>
      </c>
      <c r="AP10" s="58">
        <f>'За год'!AT10</f>
        <v>27</v>
      </c>
      <c r="AQ10" s="58">
        <f>'За год'!AU10</f>
        <v>19</v>
      </c>
      <c r="AR10" s="58">
        <f>'За год'!AV10</f>
        <v>26</v>
      </c>
      <c r="AS10" s="58">
        <f>'За год'!AW10</f>
        <v>32</v>
      </c>
      <c r="AT10" s="58">
        <f>'За год'!AX10</f>
        <v>34</v>
      </c>
      <c r="AU10" s="58">
        <f>'За год'!AY10</f>
        <v>46</v>
      </c>
      <c r="AV10" s="58">
        <f>'За год'!AZ10</f>
        <v>48</v>
      </c>
      <c r="AW10" s="58">
        <f>'За год'!BA10</f>
        <v>48</v>
      </c>
      <c r="AX10" s="58">
        <f>'За год'!BB10</f>
        <v>48</v>
      </c>
      <c r="AY10" s="58">
        <f>'За год'!BC10</f>
        <v>20</v>
      </c>
      <c r="AZ10" s="58">
        <f>'За год'!BD10</f>
        <v>20</v>
      </c>
      <c r="BA10" s="58">
        <f>'За год'!BE10</f>
        <v>21</v>
      </c>
      <c r="BB10" s="58">
        <f>'За год'!BF10</f>
        <v>22</v>
      </c>
      <c r="BC10" s="58">
        <f>'За год'!BG10</f>
        <v>12</v>
      </c>
      <c r="BD10" s="58">
        <f>'За год'!BH10</f>
        <v>12</v>
      </c>
      <c r="BE10" s="58">
        <f>'За год'!BI10</f>
        <v>13</v>
      </c>
      <c r="BF10" s="58">
        <f>'За год'!BJ10</f>
        <v>14</v>
      </c>
      <c r="BG10" s="58">
        <f>'За год'!BK10</f>
        <v>9</v>
      </c>
      <c r="BH10" s="58">
        <f>'За год'!BL10</f>
        <v>9</v>
      </c>
      <c r="BI10" s="58">
        <f>'За год'!BM10</f>
        <v>9</v>
      </c>
      <c r="BJ10" s="58">
        <f>'За год'!BN10</f>
        <v>9</v>
      </c>
      <c r="BK10" s="58">
        <f>'За год'!BO10</f>
        <v>12</v>
      </c>
      <c r="BL10" s="58">
        <f>'За год'!BP10</f>
        <v>16</v>
      </c>
      <c r="BM10" s="58">
        <f>'За год'!BQ10</f>
        <v>17</v>
      </c>
      <c r="BN10" s="58">
        <f>'За год'!BR10</f>
        <v>19</v>
      </c>
      <c r="BO10" s="58">
        <f>'За год'!BS10</f>
        <v>13</v>
      </c>
      <c r="BP10" s="58">
        <f>'За год'!BT10</f>
        <v>13</v>
      </c>
      <c r="BQ10" s="58">
        <f>'За год'!BU10</f>
        <v>14</v>
      </c>
      <c r="BR10" s="58">
        <f>'За год'!BV10</f>
        <v>14</v>
      </c>
      <c r="BS10" s="58">
        <f>'За год'!BW10</f>
        <v>12</v>
      </c>
      <c r="BT10" s="58">
        <f>'За год'!BX10</f>
        <v>11</v>
      </c>
      <c r="BU10" s="58">
        <f>'За год'!BY10</f>
        <v>9</v>
      </c>
      <c r="BV10" s="58">
        <f>'За год'!BZ10</f>
        <v>9</v>
      </c>
      <c r="BW10" s="59" t="s">
        <v>75</v>
      </c>
    </row>
    <row r="11" spans="1:75" s="54" customFormat="1" ht="19.5" customHeight="1" x14ac:dyDescent="0.25">
      <c r="A11" s="56" t="s">
        <v>9</v>
      </c>
      <c r="B11" s="60" t="s">
        <v>239</v>
      </c>
      <c r="C11" s="58">
        <f>'За год'!C11</f>
        <v>56</v>
      </c>
      <c r="D11" s="58">
        <f>'За год'!D11</f>
        <v>107</v>
      </c>
      <c r="E11" s="58">
        <f>'За год'!E11</f>
        <v>96</v>
      </c>
      <c r="F11" s="58">
        <f>'За год'!F11</f>
        <v>122</v>
      </c>
      <c r="G11" s="58">
        <f>'За год'!G11</f>
        <v>17</v>
      </c>
      <c r="H11" s="58">
        <f>'За год'!H11</f>
        <v>25</v>
      </c>
      <c r="I11" s="58">
        <f>'За год'!I11</f>
        <v>29</v>
      </c>
      <c r="J11" s="58">
        <f>'За год'!J11</f>
        <v>37</v>
      </c>
      <c r="K11" s="58">
        <f>'За год'!K11</f>
        <v>4</v>
      </c>
      <c r="L11" s="58">
        <f>'За год'!L11</f>
        <v>4</v>
      </c>
      <c r="M11" s="58">
        <f>'За год'!M11</f>
        <v>5</v>
      </c>
      <c r="N11" s="58">
        <f>'За год'!N11</f>
        <v>5</v>
      </c>
      <c r="O11" s="58">
        <f>'За год'!O11</f>
        <v>0</v>
      </c>
      <c r="P11" s="58">
        <f>'За год'!P11</f>
        <v>0</v>
      </c>
      <c r="Q11" s="58">
        <f>'За год'!Q11</f>
        <v>0</v>
      </c>
      <c r="R11" s="58">
        <f>'За год'!R11</f>
        <v>0</v>
      </c>
      <c r="S11" s="58">
        <f>'За год'!S11</f>
        <v>0</v>
      </c>
      <c r="T11" s="58">
        <f>'За год'!T11</f>
        <v>0</v>
      </c>
      <c r="U11" s="58">
        <f>'За год'!U11</f>
        <v>2</v>
      </c>
      <c r="V11" s="58">
        <f>'За год'!V11</f>
        <v>2</v>
      </c>
      <c r="W11" s="58">
        <f>'За год'!W11</f>
        <v>4</v>
      </c>
      <c r="X11" s="58">
        <f>'За год'!X11</f>
        <v>6</v>
      </c>
      <c r="Y11" s="58">
        <f>'За год'!Y11</f>
        <v>7</v>
      </c>
      <c r="Z11" s="58">
        <f>'За год'!Z11</f>
        <v>5</v>
      </c>
      <c r="AA11" s="58">
        <f>'За год'!AA11</f>
        <v>8</v>
      </c>
      <c r="AB11" s="58">
        <f>'За год'!AB11</f>
        <v>12</v>
      </c>
      <c r="AC11" s="58">
        <f>'За год'!AC11</f>
        <v>15</v>
      </c>
      <c r="AD11" s="58">
        <f>'За год'!AD11</f>
        <v>20</v>
      </c>
      <c r="AE11" s="58">
        <f>'За год'!AI11</f>
        <v>2</v>
      </c>
      <c r="AF11" s="58">
        <f>'За год'!AJ11</f>
        <v>20</v>
      </c>
      <c r="AG11" s="58">
        <f>'За год'!AK11</f>
        <v>5</v>
      </c>
      <c r="AH11" s="58">
        <f>'За год'!AL11</f>
        <v>5</v>
      </c>
      <c r="AI11" s="58">
        <f>'За год'!AM11</f>
        <v>8</v>
      </c>
      <c r="AJ11" s="58">
        <f>'За год'!AN11</f>
        <v>6</v>
      </c>
      <c r="AK11" s="58">
        <f>'За год'!AO11</f>
        <v>8</v>
      </c>
      <c r="AL11" s="58">
        <f>'За год'!AP11</f>
        <v>6</v>
      </c>
      <c r="AM11" s="58">
        <f>'За год'!AQ11</f>
        <v>7</v>
      </c>
      <c r="AN11" s="58">
        <f>'За год'!AR11</f>
        <v>3</v>
      </c>
      <c r="AO11" s="58">
        <f>'За год'!AS11</f>
        <v>4</v>
      </c>
      <c r="AP11" s="58">
        <f>'За год'!AT11</f>
        <v>5</v>
      </c>
      <c r="AQ11" s="58">
        <f>'За год'!AU11</f>
        <v>0</v>
      </c>
      <c r="AR11" s="58">
        <f>'За год'!AV11</f>
        <v>0</v>
      </c>
      <c r="AS11" s="58">
        <f>'За год'!AW11</f>
        <v>1</v>
      </c>
      <c r="AT11" s="58">
        <f>'За год'!AX11</f>
        <v>1</v>
      </c>
      <c r="AU11" s="58">
        <f>'За год'!AY11</f>
        <v>1</v>
      </c>
      <c r="AV11" s="58">
        <f>'За год'!AZ11</f>
        <v>6</v>
      </c>
      <c r="AW11" s="58">
        <f>'За год'!BA11</f>
        <v>4</v>
      </c>
      <c r="AX11" s="58">
        <f>'За год'!BB11</f>
        <v>4</v>
      </c>
      <c r="AY11" s="58">
        <f>'За год'!BC11</f>
        <v>2</v>
      </c>
      <c r="AZ11" s="58">
        <f>'За год'!BD11</f>
        <v>15</v>
      </c>
      <c r="BA11" s="58">
        <f>'За год'!BE11</f>
        <v>3</v>
      </c>
      <c r="BB11" s="58">
        <f>'За год'!BF11</f>
        <v>1</v>
      </c>
      <c r="BC11" s="58">
        <f>'За год'!BG11</f>
        <v>2</v>
      </c>
      <c r="BD11" s="58">
        <f>'За год'!BH11</f>
        <v>2</v>
      </c>
      <c r="BE11" s="58">
        <f>'За год'!BI11</f>
        <v>2</v>
      </c>
      <c r="BF11" s="58">
        <f>'За год'!BJ11</f>
        <v>2</v>
      </c>
      <c r="BG11" s="58" t="str">
        <f>'За год'!BK11</f>
        <v xml:space="preserve"> - </v>
      </c>
      <c r="BH11" s="58">
        <f>'За год'!BL11</f>
        <v>4</v>
      </c>
      <c r="BI11" s="58">
        <f>'За год'!BM11</f>
        <v>1</v>
      </c>
      <c r="BJ11" s="58">
        <f>'За год'!BN11</f>
        <v>2</v>
      </c>
      <c r="BK11" s="58">
        <f>'За год'!BO11</f>
        <v>0</v>
      </c>
      <c r="BL11" s="58">
        <f>'За год'!BP11</f>
        <v>2</v>
      </c>
      <c r="BM11" s="58">
        <f>'За год'!BQ11</f>
        <v>4</v>
      </c>
      <c r="BN11" s="58">
        <f>'За год'!BR11</f>
        <v>6</v>
      </c>
      <c r="BO11" s="58">
        <f>'За год'!BS11</f>
        <v>0</v>
      </c>
      <c r="BP11" s="58">
        <f>'За год'!BT11</f>
        <v>0</v>
      </c>
      <c r="BQ11" s="58">
        <f>'За год'!BU11</f>
        <v>4</v>
      </c>
      <c r="BR11" s="58">
        <f>'За год'!BV11</f>
        <v>20</v>
      </c>
      <c r="BS11" s="58">
        <f>'За год'!BW11</f>
        <v>1</v>
      </c>
      <c r="BT11" s="58">
        <f>'За год'!BX11</f>
        <v>2</v>
      </c>
      <c r="BU11" s="58">
        <f>'За год'!BY11</f>
        <v>2</v>
      </c>
      <c r="BV11" s="58">
        <f>'За год'!BZ11</f>
        <v>1</v>
      </c>
      <c r="BW11" s="59"/>
    </row>
    <row r="12" spans="1:75" s="54" customFormat="1" ht="40.5" customHeight="1" x14ac:dyDescent="0.25">
      <c r="A12" s="56" t="s">
        <v>11</v>
      </c>
      <c r="B12" s="60" t="s">
        <v>240</v>
      </c>
      <c r="C12" s="58">
        <f>'За год'!C12</f>
        <v>47</v>
      </c>
      <c r="D12" s="58">
        <f>'За год'!D12</f>
        <v>104</v>
      </c>
      <c r="E12" s="58">
        <f>'За год'!E12</f>
        <v>93</v>
      </c>
      <c r="F12" s="58">
        <f>'За год'!F12</f>
        <v>92</v>
      </c>
      <c r="G12" s="58">
        <f>'За год'!G12</f>
        <v>9</v>
      </c>
      <c r="H12" s="58">
        <f>'За год'!H12</f>
        <v>15</v>
      </c>
      <c r="I12" s="58">
        <f>'За год'!I12</f>
        <v>22</v>
      </c>
      <c r="J12" s="58">
        <f>'За год'!J12</f>
        <v>25</v>
      </c>
      <c r="K12" s="58">
        <f>'За год'!K12</f>
        <v>2</v>
      </c>
      <c r="L12" s="58">
        <f>'За год'!L12</f>
        <v>4</v>
      </c>
      <c r="M12" s="58">
        <f>'За год'!M12</f>
        <v>6</v>
      </c>
      <c r="N12" s="58">
        <f>'За год'!N12</f>
        <v>4</v>
      </c>
      <c r="O12" s="58">
        <f>'За год'!O12</f>
        <v>0</v>
      </c>
      <c r="P12" s="58">
        <f>'За год'!P12</f>
        <v>0</v>
      </c>
      <c r="Q12" s="58">
        <f>'За год'!Q12</f>
        <v>0</v>
      </c>
      <c r="R12" s="58">
        <f>'За год'!R12</f>
        <v>0</v>
      </c>
      <c r="S12" s="58">
        <f>'За год'!S12</f>
        <v>0</v>
      </c>
      <c r="T12" s="58">
        <f>'За год'!T12</f>
        <v>5</v>
      </c>
      <c r="U12" s="58">
        <f>'За год'!U12</f>
        <v>5</v>
      </c>
      <c r="V12" s="58">
        <f>'За год'!V12</f>
        <v>5</v>
      </c>
      <c r="W12" s="58">
        <f>'За год'!W12</f>
        <v>3</v>
      </c>
      <c r="X12" s="58">
        <f>'За год'!X12</f>
        <v>4</v>
      </c>
      <c r="Y12" s="58">
        <f>'За год'!Y12</f>
        <v>5</v>
      </c>
      <c r="Z12" s="58">
        <f>'За год'!Z12</f>
        <v>4</v>
      </c>
      <c r="AA12" s="58">
        <f>'За год'!AA12</f>
        <v>9</v>
      </c>
      <c r="AB12" s="58">
        <f>'За год'!AB12</f>
        <v>5</v>
      </c>
      <c r="AC12" s="58">
        <f>'За год'!AC12</f>
        <v>10</v>
      </c>
      <c r="AD12" s="58">
        <f>'За год'!AD12</f>
        <v>5</v>
      </c>
      <c r="AE12" s="58">
        <f>'За год'!AI12</f>
        <v>1</v>
      </c>
      <c r="AF12" s="58">
        <f>'За год'!AJ12</f>
        <v>5</v>
      </c>
      <c r="AG12" s="58">
        <f>'За год'!AK12</f>
        <v>5</v>
      </c>
      <c r="AH12" s="58">
        <f>'За год'!AL12</f>
        <v>5</v>
      </c>
      <c r="AI12" s="58">
        <f>'За год'!AM12</f>
        <v>8</v>
      </c>
      <c r="AJ12" s="58">
        <f>'За год'!AN12</f>
        <v>4</v>
      </c>
      <c r="AK12" s="58">
        <f>'За год'!AO12</f>
        <v>8</v>
      </c>
      <c r="AL12" s="58">
        <f>'За год'!AP12</f>
        <v>4</v>
      </c>
      <c r="AM12" s="58">
        <f>'За год'!AQ12</f>
        <v>4</v>
      </c>
      <c r="AN12" s="58">
        <f>'За год'!AR12</f>
        <v>6</v>
      </c>
      <c r="AO12" s="58">
        <f>'За год'!AS12</f>
        <v>12</v>
      </c>
      <c r="AP12" s="58">
        <f>'За год'!AT12</f>
        <v>18</v>
      </c>
      <c r="AQ12" s="58">
        <f>'За год'!AU12</f>
        <v>0</v>
      </c>
      <c r="AR12" s="58">
        <f>'За год'!AV12</f>
        <v>17</v>
      </c>
      <c r="AS12" s="58">
        <f>'За год'!AW12</f>
        <v>2</v>
      </c>
      <c r="AT12" s="58">
        <f>'За год'!AX12</f>
        <v>2</v>
      </c>
      <c r="AU12" s="58">
        <f>'За год'!AY12</f>
        <v>4</v>
      </c>
      <c r="AV12" s="58">
        <f>'За год'!AZ12</f>
        <v>15</v>
      </c>
      <c r="AW12" s="58">
        <f>'За год'!BA12</f>
        <v>6</v>
      </c>
      <c r="AX12" s="58">
        <f>'За год'!BB12</f>
        <v>6</v>
      </c>
      <c r="AY12" s="58">
        <f>'За год'!BC12</f>
        <v>2</v>
      </c>
      <c r="AZ12" s="58">
        <f>'За год'!BD12</f>
        <v>15</v>
      </c>
      <c r="BA12" s="58">
        <f>'За год'!BE12</f>
        <v>0</v>
      </c>
      <c r="BB12" s="58">
        <f>'За год'!BF12</f>
        <v>0</v>
      </c>
      <c r="BC12" s="58">
        <f>'За год'!BG12</f>
        <v>2</v>
      </c>
      <c r="BD12" s="58">
        <f>'За год'!BH12</f>
        <v>2</v>
      </c>
      <c r="BE12" s="58">
        <f>'За год'!BI12</f>
        <v>2</v>
      </c>
      <c r="BF12" s="58">
        <f>'За год'!BJ12</f>
        <v>2</v>
      </c>
      <c r="BG12" s="58">
        <f>'За год'!BK12</f>
        <v>1</v>
      </c>
      <c r="BH12" s="58">
        <f>'За год'!BL12</f>
        <v>2</v>
      </c>
      <c r="BI12" s="58">
        <f>'За год'!BM12</f>
        <v>2</v>
      </c>
      <c r="BJ12" s="58">
        <f>'За год'!BN12</f>
        <v>1</v>
      </c>
      <c r="BK12" s="58">
        <f>'За год'!BO12</f>
        <v>1</v>
      </c>
      <c r="BL12" s="58">
        <f>'За год'!BP12</f>
        <v>2</v>
      </c>
      <c r="BM12" s="58">
        <f>'За год'!BQ12</f>
        <v>3</v>
      </c>
      <c r="BN12" s="58">
        <f>'За год'!BR12</f>
        <v>4</v>
      </c>
      <c r="BO12" s="58">
        <f>'За год'!BS12</f>
        <v>0</v>
      </c>
      <c r="BP12" s="58">
        <f>'За год'!BT12</f>
        <v>1</v>
      </c>
      <c r="BQ12" s="58">
        <f>'За год'!BU12</f>
        <v>3</v>
      </c>
      <c r="BR12" s="58">
        <f>'За год'!BV12</f>
        <v>6</v>
      </c>
      <c r="BS12" s="58">
        <f>'За год'!BW12</f>
        <v>1</v>
      </c>
      <c r="BT12" s="58">
        <f>'За год'!BX12</f>
        <v>2</v>
      </c>
      <c r="BU12" s="58">
        <f>'За год'!BY12</f>
        <v>2</v>
      </c>
      <c r="BV12" s="58">
        <f>'За год'!BZ12</f>
        <v>1</v>
      </c>
      <c r="BW12" s="59"/>
    </row>
    <row r="13" spans="1:75" s="54" customFormat="1" ht="23.25" customHeight="1" x14ac:dyDescent="0.25">
      <c r="A13" s="56" t="s">
        <v>13</v>
      </c>
      <c r="B13" s="60" t="s">
        <v>14</v>
      </c>
      <c r="C13" s="58">
        <f>'За год'!C13</f>
        <v>80</v>
      </c>
      <c r="D13" s="58">
        <f>'За год'!D13</f>
        <v>86</v>
      </c>
      <c r="E13" s="58">
        <f>'За год'!E13</f>
        <v>97</v>
      </c>
      <c r="F13" s="58">
        <f>'За год'!F13</f>
        <v>106</v>
      </c>
      <c r="G13" s="58">
        <f>'За год'!G13</f>
        <v>9</v>
      </c>
      <c r="H13" s="58">
        <f>'За год'!H13</f>
        <v>15</v>
      </c>
      <c r="I13" s="58">
        <f>'За год'!I13</f>
        <v>22</v>
      </c>
      <c r="J13" s="58">
        <f>'За год'!J13</f>
        <v>25</v>
      </c>
      <c r="K13" s="58">
        <f>'За год'!K13</f>
        <v>1</v>
      </c>
      <c r="L13" s="58">
        <f>'За год'!L13</f>
        <v>5</v>
      </c>
      <c r="M13" s="58">
        <f>'За год'!M13</f>
        <v>4</v>
      </c>
      <c r="N13" s="58">
        <f>'За год'!N13</f>
        <v>5</v>
      </c>
      <c r="O13" s="58">
        <f>'За год'!O13</f>
        <v>5</v>
      </c>
      <c r="P13" s="58">
        <f>'За год'!P13</f>
        <v>6</v>
      </c>
      <c r="Q13" s="58">
        <f>'За год'!Q13</f>
        <v>7</v>
      </c>
      <c r="R13" s="58">
        <f>'За год'!R13</f>
        <v>8</v>
      </c>
      <c r="S13" s="58">
        <f>'За год'!S13</f>
        <v>1</v>
      </c>
      <c r="T13" s="58">
        <f>'За год'!T13</f>
        <v>0</v>
      </c>
      <c r="U13" s="58">
        <f>'За год'!U13</f>
        <v>2</v>
      </c>
      <c r="V13" s="58">
        <f>'За год'!V13</f>
        <v>2</v>
      </c>
      <c r="W13" s="58">
        <f>'За год'!W13</f>
        <v>1</v>
      </c>
      <c r="X13" s="58">
        <f>'За год'!X13</f>
        <v>1</v>
      </c>
      <c r="Y13" s="58">
        <f>'За год'!Y13</f>
        <v>1</v>
      </c>
      <c r="Z13" s="58">
        <f>'За год'!Z13</f>
        <v>1</v>
      </c>
      <c r="AA13" s="58">
        <f>'За год'!AA13</f>
        <v>8</v>
      </c>
      <c r="AB13" s="58">
        <f>'За год'!AB13</f>
        <v>10</v>
      </c>
      <c r="AC13" s="58">
        <f>'За год'!AC13</f>
        <v>10</v>
      </c>
      <c r="AD13" s="58">
        <f>'За год'!AD13</f>
        <v>10</v>
      </c>
      <c r="AE13" s="58">
        <f>'За год'!AI13</f>
        <v>10</v>
      </c>
      <c r="AF13" s="58">
        <f>'За год'!AJ13</f>
        <v>3</v>
      </c>
      <c r="AG13" s="58">
        <f>'За год'!AK13</f>
        <v>3</v>
      </c>
      <c r="AH13" s="58">
        <f>'За год'!AL13</f>
        <v>3</v>
      </c>
      <c r="AI13" s="58">
        <f>'За год'!AM13</f>
        <v>0</v>
      </c>
      <c r="AJ13" s="58">
        <f>'За год'!AN13</f>
        <v>2</v>
      </c>
      <c r="AK13" s="58">
        <f>'За год'!AO13</f>
        <v>2</v>
      </c>
      <c r="AL13" s="58">
        <f>'За год'!AP13</f>
        <v>2</v>
      </c>
      <c r="AM13" s="58">
        <f>'За год'!AQ13</f>
        <v>9</v>
      </c>
      <c r="AN13" s="58">
        <f>'За год'!AR13</f>
        <v>12</v>
      </c>
      <c r="AO13" s="58">
        <f>'За год'!AS13</f>
        <v>16</v>
      </c>
      <c r="AP13" s="58">
        <f>'За год'!AT13</f>
        <v>21</v>
      </c>
      <c r="AQ13" s="58">
        <f>'За год'!AU13</f>
        <v>2</v>
      </c>
      <c r="AR13" s="58">
        <f>'За год'!AV13</f>
        <v>2</v>
      </c>
      <c r="AS13" s="58">
        <f>'За год'!AW13</f>
        <v>1</v>
      </c>
      <c r="AT13" s="58">
        <f>'За год'!AX13</f>
        <v>2</v>
      </c>
      <c r="AU13" s="58">
        <f>'За год'!AY13</f>
        <v>12</v>
      </c>
      <c r="AV13" s="58">
        <f>'За год'!AZ13</f>
        <v>4</v>
      </c>
      <c r="AW13" s="58">
        <f>'За год'!BA13</f>
        <v>2</v>
      </c>
      <c r="AX13" s="58">
        <f>'За год'!BB13</f>
        <v>2</v>
      </c>
      <c r="AY13" s="58">
        <f>'За год'!BC13</f>
        <v>0</v>
      </c>
      <c r="AZ13" s="58">
        <f>'За год'!BD13</f>
        <v>5</v>
      </c>
      <c r="BA13" s="58">
        <f>'За год'!BE13</f>
        <v>3</v>
      </c>
      <c r="BB13" s="58">
        <f>'За год'!BF13</f>
        <v>1</v>
      </c>
      <c r="BC13" s="58">
        <f>'За год'!BG13</f>
        <v>2</v>
      </c>
      <c r="BD13" s="58">
        <f>'За год'!BH13</f>
        <v>2</v>
      </c>
      <c r="BE13" s="58">
        <f>'За год'!BI13</f>
        <v>4</v>
      </c>
      <c r="BF13" s="58">
        <f>'За год'!BJ13</f>
        <v>4</v>
      </c>
      <c r="BG13" s="58">
        <f>'За год'!BK13</f>
        <v>4</v>
      </c>
      <c r="BH13" s="58">
        <f>'За год'!BL13</f>
        <v>1</v>
      </c>
      <c r="BI13" s="58">
        <f>'За год'!BM13</f>
        <v>2</v>
      </c>
      <c r="BJ13" s="58">
        <f>'За год'!BN13</f>
        <v>1</v>
      </c>
      <c r="BK13" s="58">
        <f>'За год'!BO13</f>
        <v>3</v>
      </c>
      <c r="BL13" s="58">
        <f>'За год'!BP13</f>
        <v>4</v>
      </c>
      <c r="BM13" s="58">
        <f>'За год'!BQ13</f>
        <v>5</v>
      </c>
      <c r="BN13" s="58">
        <f>'За год'!BR13</f>
        <v>6</v>
      </c>
      <c r="BO13" s="58">
        <f>'За год'!BS13</f>
        <v>12</v>
      </c>
      <c r="BP13" s="58">
        <f>'За год'!BT13</f>
        <v>12</v>
      </c>
      <c r="BQ13" s="58">
        <f>'За год'!BU13</f>
        <v>12</v>
      </c>
      <c r="BR13" s="58">
        <f>'За год'!BV13</f>
        <v>12</v>
      </c>
      <c r="BS13" s="58">
        <f>'За год'!BW13</f>
        <v>1</v>
      </c>
      <c r="BT13" s="58">
        <f>'За год'!BX13</f>
        <v>2</v>
      </c>
      <c r="BU13" s="58">
        <f>'За год'!BY13</f>
        <v>1</v>
      </c>
      <c r="BV13" s="58">
        <f>'За год'!BZ13</f>
        <v>1</v>
      </c>
      <c r="BW13" s="59"/>
    </row>
    <row r="14" spans="1:75" s="54" customFormat="1" ht="33.75" customHeight="1" x14ac:dyDescent="0.25">
      <c r="A14" s="56" t="s">
        <v>15</v>
      </c>
      <c r="B14" s="60" t="s">
        <v>16</v>
      </c>
      <c r="C14" s="58">
        <f>'За год'!C14</f>
        <v>3</v>
      </c>
      <c r="D14" s="58">
        <f>'За год'!D14</f>
        <v>9</v>
      </c>
      <c r="E14" s="58">
        <f>'За год'!E14</f>
        <v>11</v>
      </c>
      <c r="F14" s="58">
        <f>'За год'!F14</f>
        <v>15</v>
      </c>
      <c r="G14" s="58">
        <f>'За год'!G14</f>
        <v>0</v>
      </c>
      <c r="H14" s="58">
        <f>'За год'!H14</f>
        <v>1</v>
      </c>
      <c r="I14" s="58">
        <f>'За год'!I14</f>
        <v>0</v>
      </c>
      <c r="J14" s="58">
        <f>'За год'!J14</f>
        <v>2</v>
      </c>
      <c r="K14" s="58">
        <f>'За год'!K14</f>
        <v>1</v>
      </c>
      <c r="L14" s="58">
        <f>'За год'!L14</f>
        <v>0</v>
      </c>
      <c r="M14" s="58">
        <f>'За год'!M14</f>
        <v>0</v>
      </c>
      <c r="N14" s="58">
        <f>'За год'!N14</f>
        <v>1</v>
      </c>
      <c r="O14" s="58">
        <f>'За год'!O14</f>
        <v>0</v>
      </c>
      <c r="P14" s="58">
        <f>'За год'!P14</f>
        <v>0</v>
      </c>
      <c r="Q14" s="58">
        <f>'За год'!Q14</f>
        <v>0</v>
      </c>
      <c r="R14" s="58">
        <f>'За год'!R14</f>
        <v>0</v>
      </c>
      <c r="S14" s="58">
        <f>'За год'!S14</f>
        <v>0</v>
      </c>
      <c r="T14" s="58">
        <f>'За год'!T14</f>
        <v>0</v>
      </c>
      <c r="U14" s="58">
        <f>'За год'!U14</f>
        <v>1</v>
      </c>
      <c r="V14" s="58">
        <f>'За год'!V14</f>
        <v>1</v>
      </c>
      <c r="W14" s="58">
        <f>'За год'!W14</f>
        <v>1</v>
      </c>
      <c r="X14" s="58">
        <f>'За год'!X14</f>
        <v>0</v>
      </c>
      <c r="Y14" s="58">
        <f>'За год'!Y14</f>
        <v>1</v>
      </c>
      <c r="Z14" s="58">
        <f>'За год'!Z14</f>
        <v>0</v>
      </c>
      <c r="AA14" s="58">
        <f>'За год'!AA14</f>
        <v>0</v>
      </c>
      <c r="AB14" s="58">
        <f>'За год'!AB14</f>
        <v>1</v>
      </c>
      <c r="AC14" s="58">
        <f>'За год'!AC14</f>
        <v>1</v>
      </c>
      <c r="AD14" s="58">
        <f>'За год'!AD14</f>
        <v>1</v>
      </c>
      <c r="AE14" s="58">
        <f>'За год'!AI14</f>
        <v>0</v>
      </c>
      <c r="AF14" s="58">
        <f>'За год'!AJ14</f>
        <v>1</v>
      </c>
      <c r="AG14" s="58">
        <f>'За год'!AK14</f>
        <v>1</v>
      </c>
      <c r="AH14" s="58">
        <f>'За год'!AL14</f>
        <v>1</v>
      </c>
      <c r="AI14" s="58">
        <f>'За год'!AM14</f>
        <v>0</v>
      </c>
      <c r="AJ14" s="58">
        <f>'За год'!AN14</f>
        <v>1</v>
      </c>
      <c r="AK14" s="58">
        <f>'За год'!AO14</f>
        <v>1</v>
      </c>
      <c r="AL14" s="58">
        <f>'За год'!AP14</f>
        <v>1</v>
      </c>
      <c r="AM14" s="58">
        <f>'За год'!AQ14</f>
        <v>0</v>
      </c>
      <c r="AN14" s="58">
        <f>'За год'!AR14</f>
        <v>1</v>
      </c>
      <c r="AO14" s="58">
        <f>'За год'!AS14</f>
        <v>1</v>
      </c>
      <c r="AP14" s="58">
        <f>'За год'!AT14</f>
        <v>2</v>
      </c>
      <c r="AQ14" s="58">
        <f>'За год'!AU14</f>
        <v>1</v>
      </c>
      <c r="AR14" s="58">
        <f>'За год'!AV14</f>
        <v>1</v>
      </c>
      <c r="AS14" s="58">
        <f>'За год'!AW14</f>
        <v>1</v>
      </c>
      <c r="AT14" s="58">
        <f>'За год'!AX14</f>
        <v>0</v>
      </c>
      <c r="AU14" s="58">
        <f>'За год'!AY14</f>
        <v>0</v>
      </c>
      <c r="AV14" s="58">
        <f>'За год'!AZ14</f>
        <v>0</v>
      </c>
      <c r="AW14" s="58">
        <f>'За год'!BA14</f>
        <v>1</v>
      </c>
      <c r="AX14" s="58">
        <f>'За год'!BB14</f>
        <v>2</v>
      </c>
      <c r="AY14" s="58">
        <f>'За год'!BC14</f>
        <v>0</v>
      </c>
      <c r="AZ14" s="58">
        <f>'За год'!BD14</f>
        <v>1</v>
      </c>
      <c r="BA14" s="58">
        <f>'За год'!BE14</f>
        <v>1</v>
      </c>
      <c r="BB14" s="58">
        <f>'За год'!BF14</f>
        <v>1</v>
      </c>
      <c r="BC14" s="58">
        <f>'За год'!BG14</f>
        <v>0</v>
      </c>
      <c r="BD14" s="58">
        <f>'За год'!BH14</f>
        <v>0</v>
      </c>
      <c r="BE14" s="58">
        <f>'За год'!BI14</f>
        <v>0</v>
      </c>
      <c r="BF14" s="58">
        <f>'За год'!BJ14</f>
        <v>1</v>
      </c>
      <c r="BG14" s="58">
        <f>'За год'!BK14</f>
        <v>0</v>
      </c>
      <c r="BH14" s="58">
        <f>'За год'!BL14</f>
        <v>1</v>
      </c>
      <c r="BI14" s="58">
        <f>'За год'!BM14</f>
        <v>0</v>
      </c>
      <c r="BJ14" s="58">
        <f>'За год'!BN14</f>
        <v>0</v>
      </c>
      <c r="BK14" s="58">
        <f>'За год'!BO14</f>
        <v>0</v>
      </c>
      <c r="BL14" s="58">
        <f>'За год'!BP14</f>
        <v>0</v>
      </c>
      <c r="BM14" s="58">
        <f>'За год'!BQ14</f>
        <v>1</v>
      </c>
      <c r="BN14" s="58">
        <f>'За год'!BR14</f>
        <v>1</v>
      </c>
      <c r="BO14" s="58">
        <f>'За год'!BS14</f>
        <v>0</v>
      </c>
      <c r="BP14" s="58">
        <f>'За год'!BT14</f>
        <v>1</v>
      </c>
      <c r="BQ14" s="58">
        <f>'За год'!BU14</f>
        <v>0</v>
      </c>
      <c r="BR14" s="58">
        <f>'За год'!BV14</f>
        <v>0</v>
      </c>
      <c r="BS14" s="58">
        <f>'За год'!BW14</f>
        <v>0</v>
      </c>
      <c r="BT14" s="58">
        <f>'За год'!BX14</f>
        <v>0</v>
      </c>
      <c r="BU14" s="58">
        <f>'За год'!BY14</f>
        <v>1</v>
      </c>
      <c r="BV14" s="58">
        <f>'За год'!BZ14</f>
        <v>1</v>
      </c>
      <c r="BW14" s="59"/>
    </row>
    <row r="15" spans="1:75" s="54" customFormat="1" ht="17.25" customHeight="1" x14ac:dyDescent="0.25">
      <c r="A15" s="61" t="s">
        <v>17</v>
      </c>
      <c r="B15" s="62" t="str">
        <f>'За год'!B15</f>
        <v>Общее количество лабораторий, мастерских, полигонов (ед.)</v>
      </c>
      <c r="C15" s="58">
        <f>'За год'!C15</f>
        <v>595</v>
      </c>
      <c r="D15" s="58">
        <f>'За год'!D15</f>
        <v>630</v>
      </c>
      <c r="E15" s="58">
        <f>'За год'!E15</f>
        <v>660</v>
      </c>
      <c r="F15" s="58">
        <f>'За год'!F15</f>
        <v>693</v>
      </c>
      <c r="G15" s="58">
        <f>'За год'!G15</f>
        <v>44</v>
      </c>
      <c r="H15" s="58">
        <f>'За год'!H15</f>
        <v>44</v>
      </c>
      <c r="I15" s="58">
        <f>'За год'!I15</f>
        <v>45</v>
      </c>
      <c r="J15" s="58">
        <f>'За год'!J15</f>
        <v>50</v>
      </c>
      <c r="K15" s="58">
        <f>'За год'!K15</f>
        <v>42</v>
      </c>
      <c r="L15" s="58">
        <f>'За год'!L15</f>
        <v>46</v>
      </c>
      <c r="M15" s="58">
        <f>'За год'!M15</f>
        <v>55</v>
      </c>
      <c r="N15" s="58">
        <f>'За год'!N15</f>
        <v>56</v>
      </c>
      <c r="O15" s="58">
        <f>'За год'!O15</f>
        <v>8</v>
      </c>
      <c r="P15" s="58">
        <f>'За год'!P15</f>
        <v>8</v>
      </c>
      <c r="Q15" s="58">
        <f>'За год'!Q15</f>
        <v>8</v>
      </c>
      <c r="R15" s="58">
        <f>'За год'!R15</f>
        <v>8</v>
      </c>
      <c r="S15" s="58">
        <f>'За год'!S15</f>
        <v>11</v>
      </c>
      <c r="T15" s="58">
        <f>'За год'!T15</f>
        <v>12</v>
      </c>
      <c r="U15" s="58">
        <f>'За год'!U15</f>
        <v>12</v>
      </c>
      <c r="V15" s="58">
        <f>'За год'!V15</f>
        <v>14</v>
      </c>
      <c r="W15" s="58">
        <f>'За год'!W15</f>
        <v>36</v>
      </c>
      <c r="X15" s="58">
        <f>'За год'!X15</f>
        <v>37</v>
      </c>
      <c r="Y15" s="58">
        <f>'За год'!Y15</f>
        <v>38</v>
      </c>
      <c r="Z15" s="58">
        <f>'За год'!Z15</f>
        <v>39</v>
      </c>
      <c r="AA15" s="58">
        <f>'За год'!AA15</f>
        <v>39</v>
      </c>
      <c r="AB15" s="58">
        <f>'За год'!AB15</f>
        <v>42</v>
      </c>
      <c r="AC15" s="58">
        <f>'За год'!AC15</f>
        <v>48</v>
      </c>
      <c r="AD15" s="58">
        <f>'За год'!AD15</f>
        <v>51</v>
      </c>
      <c r="AE15" s="58">
        <f>'За год'!AI15</f>
        <v>53</v>
      </c>
      <c r="AF15" s="58">
        <f>'За год'!AJ15</f>
        <v>55</v>
      </c>
      <c r="AG15" s="58">
        <f>'За год'!AK15</f>
        <v>56</v>
      </c>
      <c r="AH15" s="58">
        <f>'За год'!AL15</f>
        <v>56</v>
      </c>
      <c r="AI15" s="58">
        <f>'За год'!AM15</f>
        <v>9</v>
      </c>
      <c r="AJ15" s="58">
        <f>'За год'!AN15</f>
        <v>10</v>
      </c>
      <c r="AK15" s="58">
        <f>'За год'!AO15</f>
        <v>10</v>
      </c>
      <c r="AL15" s="58">
        <f>'За год'!AP15</f>
        <v>10</v>
      </c>
      <c r="AM15" s="58">
        <f>'За год'!AQ15</f>
        <v>140</v>
      </c>
      <c r="AN15" s="58">
        <f>'За год'!AR15</f>
        <v>159</v>
      </c>
      <c r="AO15" s="58">
        <f>'За год'!AS15</f>
        <v>168</v>
      </c>
      <c r="AP15" s="58">
        <f>'За год'!AT15</f>
        <v>187</v>
      </c>
      <c r="AQ15" s="58">
        <f>'За год'!AU15</f>
        <v>4</v>
      </c>
      <c r="AR15" s="58">
        <f>'За год'!AV15</f>
        <v>4</v>
      </c>
      <c r="AS15" s="58">
        <f>'За год'!AW15</f>
        <v>4</v>
      </c>
      <c r="AT15" s="58">
        <f>'За год'!AX15</f>
        <v>4</v>
      </c>
      <c r="AU15" s="58">
        <f>'За год'!AY15</f>
        <v>75</v>
      </c>
      <c r="AV15" s="58">
        <f>'За год'!AZ15</f>
        <v>75</v>
      </c>
      <c r="AW15" s="58">
        <f>'За год'!BA15</f>
        <v>75</v>
      </c>
      <c r="AX15" s="58">
        <f>'За год'!BB15</f>
        <v>75</v>
      </c>
      <c r="AY15" s="58">
        <f>'За год'!BC15</f>
        <v>46</v>
      </c>
      <c r="AZ15" s="58">
        <f>'За год'!BD15</f>
        <v>46</v>
      </c>
      <c r="BA15" s="58">
        <f>'За год'!BE15</f>
        <v>46</v>
      </c>
      <c r="BB15" s="58">
        <f>'За год'!BF15</f>
        <v>46</v>
      </c>
      <c r="BC15" s="58">
        <f>'За год'!BG15</f>
        <v>10</v>
      </c>
      <c r="BD15" s="58">
        <f>'За год'!BH15</f>
        <v>10</v>
      </c>
      <c r="BE15" s="58">
        <f>'За год'!BI15</f>
        <v>10</v>
      </c>
      <c r="BF15" s="58">
        <f>'За год'!BJ15</f>
        <v>10</v>
      </c>
      <c r="BG15" s="58">
        <f>'За год'!BK15</f>
        <v>18</v>
      </c>
      <c r="BH15" s="58">
        <f>'За год'!BL15</f>
        <v>18</v>
      </c>
      <c r="BI15" s="58">
        <f>'За год'!BM15</f>
        <v>19</v>
      </c>
      <c r="BJ15" s="58">
        <f>'За год'!BN15</f>
        <v>19</v>
      </c>
      <c r="BK15" s="58">
        <f>'За год'!BO15</f>
        <v>45</v>
      </c>
      <c r="BL15" s="58">
        <f>'За год'!BP15</f>
        <v>49</v>
      </c>
      <c r="BM15" s="58">
        <f>'За год'!BQ15</f>
        <v>51</v>
      </c>
      <c r="BN15" s="58">
        <f>'За год'!BR15</f>
        <v>53</v>
      </c>
      <c r="BO15" s="58">
        <f>'За год'!BS15</f>
        <v>3</v>
      </c>
      <c r="BP15" s="58">
        <f>'За год'!BT15</f>
        <v>3</v>
      </c>
      <c r="BQ15" s="58">
        <f>'За год'!BU15</f>
        <v>3</v>
      </c>
      <c r="BR15" s="58">
        <f>'За год'!BV15</f>
        <v>3</v>
      </c>
      <c r="BS15" s="58">
        <f>'За год'!BW15</f>
        <v>12</v>
      </c>
      <c r="BT15" s="58">
        <f>'За год'!BX15</f>
        <v>12</v>
      </c>
      <c r="BU15" s="58">
        <f>'За год'!BY15</f>
        <v>12</v>
      </c>
      <c r="BV15" s="58">
        <f>'За год'!BZ15</f>
        <v>12</v>
      </c>
      <c r="BW15" s="59" t="s">
        <v>71</v>
      </c>
    </row>
    <row r="16" spans="1:75" s="54" customFormat="1" ht="51" customHeight="1" x14ac:dyDescent="0.25">
      <c r="A16" s="61" t="s">
        <v>19</v>
      </c>
      <c r="B16" s="63" t="str">
        <f>'За год'!B17</f>
        <v>из них - оборудованных на 100% в соответствии с требованиями к МТБ новых ФГОС СПО (ед.)</v>
      </c>
      <c r="C16" s="58">
        <f>'За год'!C17</f>
        <v>91</v>
      </c>
      <c r="D16" s="58">
        <f>'За год'!D17</f>
        <v>135</v>
      </c>
      <c r="E16" s="58">
        <f>'За год'!E17</f>
        <v>187</v>
      </c>
      <c r="F16" s="58">
        <f>'За год'!F17</f>
        <v>240</v>
      </c>
      <c r="G16" s="58">
        <f>'За год'!G17</f>
        <v>1</v>
      </c>
      <c r="H16" s="58">
        <f>'За год'!H17</f>
        <v>2</v>
      </c>
      <c r="I16" s="58">
        <f>'За год'!I17</f>
        <v>7</v>
      </c>
      <c r="J16" s="58">
        <f>'За год'!J17</f>
        <v>11</v>
      </c>
      <c r="K16" s="58">
        <f>'За год'!K17</f>
        <v>3</v>
      </c>
      <c r="L16" s="58">
        <f>'За год'!L17</f>
        <v>6</v>
      </c>
      <c r="M16" s="58">
        <f>'За год'!M17</f>
        <v>11</v>
      </c>
      <c r="N16" s="58">
        <f>'За год'!N17</f>
        <v>16</v>
      </c>
      <c r="O16" s="58">
        <f>'За год'!O17</f>
        <v>0</v>
      </c>
      <c r="P16" s="58">
        <f>'За год'!P17</f>
        <v>0</v>
      </c>
      <c r="Q16" s="58">
        <f>'За год'!Q17</f>
        <v>0</v>
      </c>
      <c r="R16" s="58">
        <f>'За год'!R17</f>
        <v>0</v>
      </c>
      <c r="S16" s="58">
        <f>'За год'!S17</f>
        <v>4</v>
      </c>
      <c r="T16" s="58">
        <f>'За год'!T17</f>
        <v>7</v>
      </c>
      <c r="U16" s="58">
        <f>'За год'!U17</f>
        <v>10</v>
      </c>
      <c r="V16" s="58">
        <f>'За год'!V17</f>
        <v>12</v>
      </c>
      <c r="W16" s="58">
        <f>'За год'!W17</f>
        <v>8</v>
      </c>
      <c r="X16" s="58">
        <f>'За год'!X17</f>
        <v>9</v>
      </c>
      <c r="Y16" s="58">
        <f>'За год'!Y17</f>
        <v>10</v>
      </c>
      <c r="Z16" s="58">
        <f>'За год'!Z17</f>
        <v>11</v>
      </c>
      <c r="AA16" s="58">
        <f>'За год'!AA17</f>
        <v>6</v>
      </c>
      <c r="AB16" s="58">
        <f>'За год'!AB17</f>
        <v>18</v>
      </c>
      <c r="AC16" s="58">
        <f>'За год'!AC17</f>
        <v>22</v>
      </c>
      <c r="AD16" s="58">
        <f>'За год'!AD17</f>
        <v>26</v>
      </c>
      <c r="AE16" s="58">
        <f>'За год'!AI17</f>
        <v>23</v>
      </c>
      <c r="AF16" s="58">
        <f>'За год'!AJ17</f>
        <v>25</v>
      </c>
      <c r="AG16" s="58">
        <f>'За год'!AK17</f>
        <v>26</v>
      </c>
      <c r="AH16" s="58">
        <f>'За год'!AL17</f>
        <v>26</v>
      </c>
      <c r="AI16" s="58">
        <f>'За год'!AM17</f>
        <v>0</v>
      </c>
      <c r="AJ16" s="58">
        <f>'За год'!AN17</f>
        <v>0</v>
      </c>
      <c r="AK16" s="58">
        <f>'За год'!AO17</f>
        <v>0</v>
      </c>
      <c r="AL16" s="58">
        <f>'За год'!AP17</f>
        <v>0</v>
      </c>
      <c r="AM16" s="58">
        <f>'За год'!AQ17</f>
        <v>2</v>
      </c>
      <c r="AN16" s="58">
        <f>'За год'!AR17</f>
        <v>6</v>
      </c>
      <c r="AO16" s="58">
        <f>'За год'!AS17</f>
        <v>12</v>
      </c>
      <c r="AP16" s="58">
        <f>'За год'!AT17</f>
        <v>17</v>
      </c>
      <c r="AQ16" s="58">
        <f>'За год'!AU17</f>
        <v>0</v>
      </c>
      <c r="AR16" s="58">
        <f>'За год'!AV17</f>
        <v>0</v>
      </c>
      <c r="AS16" s="58">
        <f>'За год'!AW17</f>
        <v>0</v>
      </c>
      <c r="AT16" s="58">
        <f>'За год'!AX17</f>
        <v>0</v>
      </c>
      <c r="AU16" s="58">
        <f>'За год'!AY17</f>
        <v>26</v>
      </c>
      <c r="AV16" s="58">
        <f>'За год'!AZ17</f>
        <v>36</v>
      </c>
      <c r="AW16" s="58">
        <f>'За год'!BA17</f>
        <v>55</v>
      </c>
      <c r="AX16" s="58">
        <f>'За год'!BB17</f>
        <v>75</v>
      </c>
      <c r="AY16" s="58">
        <f>'За год'!BC17</f>
        <v>9</v>
      </c>
      <c r="AZ16" s="58">
        <f>'За год'!BD17</f>
        <v>9</v>
      </c>
      <c r="BA16" s="58">
        <f>'За год'!BE17</f>
        <v>12</v>
      </c>
      <c r="BB16" s="58">
        <f>'За год'!BF17</f>
        <v>19</v>
      </c>
      <c r="BC16" s="58">
        <f>'За год'!BG17</f>
        <v>1</v>
      </c>
      <c r="BD16" s="58">
        <f>'За год'!BH17</f>
        <v>2</v>
      </c>
      <c r="BE16" s="58">
        <f>'За год'!BI17</f>
        <v>4</v>
      </c>
      <c r="BF16" s="58">
        <f>'За год'!BJ17</f>
        <v>6</v>
      </c>
      <c r="BG16" s="58">
        <f>'За год'!BK17</f>
        <v>2</v>
      </c>
      <c r="BH16" s="58">
        <f>'За год'!BL17</f>
        <v>3</v>
      </c>
      <c r="BI16" s="58">
        <f>'За год'!BM17</f>
        <v>3</v>
      </c>
      <c r="BJ16" s="58">
        <f>'За год'!BN17</f>
        <v>4</v>
      </c>
      <c r="BK16" s="58">
        <f>'За год'!BO17</f>
        <v>6</v>
      </c>
      <c r="BL16" s="58">
        <f>'За год'!BP17</f>
        <v>12</v>
      </c>
      <c r="BM16" s="58">
        <f>'За год'!BQ17</f>
        <v>14</v>
      </c>
      <c r="BN16" s="58">
        <f>'За год'!BR17</f>
        <v>16</v>
      </c>
      <c r="BO16" s="58">
        <f>'За год'!BS17</f>
        <v>0</v>
      </c>
      <c r="BP16" s="58">
        <f>'За год'!BT17</f>
        <v>0</v>
      </c>
      <c r="BQ16" s="58">
        <f>'За год'!BU17</f>
        <v>0</v>
      </c>
      <c r="BR16" s="58">
        <f>'За год'!BV17</f>
        <v>0</v>
      </c>
      <c r="BS16" s="58">
        <f>'За год'!BW17</f>
        <v>0</v>
      </c>
      <c r="BT16" s="58">
        <f>'За год'!BX17</f>
        <v>0</v>
      </c>
      <c r="BU16" s="58">
        <f>'За год'!BY17</f>
        <v>1</v>
      </c>
      <c r="BV16" s="58">
        <f>'За год'!BZ17</f>
        <v>1</v>
      </c>
      <c r="BW16" s="59"/>
    </row>
    <row r="17" spans="1:75" s="84" customFormat="1" x14ac:dyDescent="0.25">
      <c r="A17" s="90"/>
      <c r="B17" s="91" t="s">
        <v>267</v>
      </c>
      <c r="C17" s="79">
        <f>IF(ISNUMBER('За год'!C18),'За год'!C18,"")</f>
        <v>0.91919191919191923</v>
      </c>
      <c r="D17" s="79">
        <f>IF(ISNUMBER('За год'!D18),'За год'!D18,"")</f>
        <v>0.87662337662337664</v>
      </c>
      <c r="E17" s="79">
        <f>IF(ISNUMBER('За год'!E18),'За год'!E18,"")</f>
        <v>0.89047619047619042</v>
      </c>
      <c r="F17" s="79">
        <f>IF(ISNUMBER('За год'!F18),'За год'!F18,"")</f>
        <v>0.96385542168674698</v>
      </c>
      <c r="G17" s="79">
        <f>IF(ISNUMBER('За год'!G18),'За год'!G18,"")</f>
        <v>1</v>
      </c>
      <c r="H17" s="79">
        <f>IF(ISNUMBER('За год'!H18),'За год'!H18,"")</f>
        <v>0.33333333333333331</v>
      </c>
      <c r="I17" s="79">
        <f>IF(ISNUMBER('За год'!I18),'За год'!I18,"")</f>
        <v>0.7</v>
      </c>
      <c r="J17" s="79">
        <f>IF(ISNUMBER('За год'!J18),'За год'!J18,"")</f>
        <v>0.7857142857142857</v>
      </c>
      <c r="K17" s="79">
        <f>IF(ISNUMBER('За год'!K18),'За год'!K18,"")</f>
        <v>0.5</v>
      </c>
      <c r="L17" s="79">
        <f>IF(ISNUMBER('За год'!L18),'За год'!L18,"")</f>
        <v>0.6</v>
      </c>
      <c r="M17" s="79">
        <f>IF(ISNUMBER('За год'!M18),'За год'!M18,"")</f>
        <v>0.57894736842105265</v>
      </c>
      <c r="N17" s="79">
        <f>IF(ISNUMBER('За год'!N18),'За год'!N18,"")</f>
        <v>0.76190476190476186</v>
      </c>
      <c r="O17" s="79" t="str">
        <f>IF(ISNUMBER('За год'!O18),'За год'!O18,"")</f>
        <v/>
      </c>
      <c r="P17" s="79" t="str">
        <f>IF(ISNUMBER('За год'!P18),'За год'!P18,"")</f>
        <v/>
      </c>
      <c r="Q17" s="79" t="str">
        <f>IF(ISNUMBER('За год'!Q18),'За год'!Q18,"")</f>
        <v/>
      </c>
      <c r="R17" s="79" t="str">
        <f>IF(ISNUMBER('За год'!R18),'За год'!R18,"")</f>
        <v/>
      </c>
      <c r="S17" s="79">
        <f>IF(ISNUMBER('За год'!S18),'За год'!S18,"")</f>
        <v>0.8</v>
      </c>
      <c r="T17" s="79">
        <f>IF(ISNUMBER('За год'!T18),'За год'!T18,"")</f>
        <v>1</v>
      </c>
      <c r="U17" s="79">
        <f>IF(ISNUMBER('За год'!U18),'За год'!U18,"")</f>
        <v>1</v>
      </c>
      <c r="V17" s="79">
        <f>IF(ISNUMBER('За год'!V18),'За год'!V18,"")</f>
        <v>1</v>
      </c>
      <c r="W17" s="79" t="str">
        <f>IF(ISNUMBER('За год'!W18),'За год'!W18,"")</f>
        <v/>
      </c>
      <c r="X17" s="79" t="str">
        <f>IF(ISNUMBER('За год'!X18),'За год'!X18,"")</f>
        <v/>
      </c>
      <c r="Y17" s="79" t="str">
        <f>IF(ISNUMBER('За год'!Y18),'За год'!Y18,"")</f>
        <v/>
      </c>
      <c r="Z17" s="79" t="str">
        <f>IF(ISNUMBER('За год'!Z18),'За год'!Z18,"")</f>
        <v/>
      </c>
      <c r="AA17" s="79">
        <f>IF(ISNUMBER('За год'!AA18),'За год'!AA18,"")</f>
        <v>0.6</v>
      </c>
      <c r="AB17" s="79">
        <f>IF(ISNUMBER('За год'!AB18),'За год'!AB18,"")</f>
        <v>0.69230769230769229</v>
      </c>
      <c r="AC17" s="79">
        <f>IF(ISNUMBER('За год'!AC18),'За год'!AC18,"")</f>
        <v>0.84615384615384615</v>
      </c>
      <c r="AD17" s="79">
        <f>IF(ISNUMBER('За год'!AD18),'За год'!AD18,"")</f>
        <v>1</v>
      </c>
      <c r="AE17" s="79">
        <f>IF(ISNUMBER('За год'!AI18),'За год'!AI18,"")</f>
        <v>1</v>
      </c>
      <c r="AF17" s="79">
        <f>IF(ISNUMBER('За год'!AJ18),'За год'!AJ18,"")</f>
        <v>1</v>
      </c>
      <c r="AG17" s="79">
        <f>IF(ISNUMBER('За год'!AK18),'За год'!AK18,"")</f>
        <v>1</v>
      </c>
      <c r="AH17" s="79">
        <f>IF(ISNUMBER('За год'!AL18),'За год'!AL18,"")</f>
        <v>1</v>
      </c>
      <c r="AI17" s="79" t="str">
        <f>IF(ISNUMBER('За год'!AM18),'За год'!AM18,"")</f>
        <v/>
      </c>
      <c r="AJ17" s="79" t="str">
        <f>IF(ISNUMBER('За год'!AN18),'За год'!AN18,"")</f>
        <v/>
      </c>
      <c r="AK17" s="79" t="str">
        <f>IF(ISNUMBER('За год'!AO18),'За год'!AO18,"")</f>
        <v/>
      </c>
      <c r="AL17" s="79" t="str">
        <f>IF(ISNUMBER('За год'!AP18),'За год'!AP18,"")</f>
        <v/>
      </c>
      <c r="AM17" s="79">
        <f>IF(ISNUMBER('За год'!AQ18),'За год'!AQ18,"")</f>
        <v>0.5</v>
      </c>
      <c r="AN17" s="79">
        <f>IF(ISNUMBER('За год'!AR18),'За год'!AR18,"")</f>
        <v>0.54545454545454541</v>
      </c>
      <c r="AO17" s="79">
        <f>IF(ISNUMBER('За год'!AS18),'За год'!AS18,"")</f>
        <v>0.54545454545454541</v>
      </c>
      <c r="AP17" s="79">
        <f>IF(ISNUMBER('За год'!AT18),'За год'!AT18,"")</f>
        <v>0.77272727272727271</v>
      </c>
      <c r="AQ17" s="79" t="str">
        <f>IF(ISNUMBER('За год'!AU18),'За год'!AU18,"")</f>
        <v/>
      </c>
      <c r="AR17" s="79" t="str">
        <f>IF(ISNUMBER('За год'!AV18),'За год'!AV18,"")</f>
        <v/>
      </c>
      <c r="AS17" s="79" t="str">
        <f>IF(ISNUMBER('За год'!AW18),'За год'!AW18,"")</f>
        <v/>
      </c>
      <c r="AT17" s="79" t="str">
        <f>IF(ISNUMBER('За год'!AX18),'За год'!AX18,"")</f>
        <v/>
      </c>
      <c r="AU17" s="79">
        <f>IF(ISNUMBER('За год'!AY18),'За год'!AY18,"")</f>
        <v>1</v>
      </c>
      <c r="AV17" s="79">
        <f>IF(ISNUMBER('За год'!AZ18),'За год'!AZ18,"")</f>
        <v>1</v>
      </c>
      <c r="AW17" s="79">
        <f>IF(ISNUMBER('За год'!BA18),'За год'!BA18,"")</f>
        <v>1</v>
      </c>
      <c r="AX17" s="79">
        <f>IF(ISNUMBER('За год'!BB18),'За год'!BB18,"")</f>
        <v>1</v>
      </c>
      <c r="AY17" s="79">
        <f>IF(ISNUMBER('За год'!BC18),'За год'!BC18,"")</f>
        <v>1</v>
      </c>
      <c r="AZ17" s="79">
        <f>IF(ISNUMBER('За год'!BD18),'За год'!BD18,"")</f>
        <v>1</v>
      </c>
      <c r="BA17" s="79">
        <f>IF(ISNUMBER('За год'!BE18),'За год'!BE18,"")</f>
        <v>1</v>
      </c>
      <c r="BB17" s="79">
        <f>IF(ISNUMBER('За год'!BF18),'За год'!BF18,"")</f>
        <v>1</v>
      </c>
      <c r="BC17" s="79">
        <f>IF(ISNUMBER('За год'!BG18),'За год'!BG18,"")</f>
        <v>0.25</v>
      </c>
      <c r="BD17" s="79">
        <f>IF(ISNUMBER('За год'!BH18),'За год'!BH18,"")</f>
        <v>0.33333333333333331</v>
      </c>
      <c r="BE17" s="79">
        <f>IF(ISNUMBER('За год'!BI18),'За год'!BI18,"")</f>
        <v>0.5</v>
      </c>
      <c r="BF17" s="79">
        <f>IF(ISNUMBER('За год'!BJ18),'За год'!BJ18,"")</f>
        <v>0.6</v>
      </c>
      <c r="BG17" s="79">
        <f>IF(ISNUMBER('За год'!BK18),'За год'!BK18,"")</f>
        <v>0.4</v>
      </c>
      <c r="BH17" s="79">
        <f>IF(ISNUMBER('За год'!BL18),'За год'!BL18,"")</f>
        <v>0.6</v>
      </c>
      <c r="BI17" s="79">
        <f>IF(ISNUMBER('За год'!BM18),'За год'!BM18,"")</f>
        <v>0.5</v>
      </c>
      <c r="BJ17" s="79">
        <f>IF(ISNUMBER('За год'!BN18),'За год'!BN18,"")</f>
        <v>0.66666666666666663</v>
      </c>
      <c r="BK17" s="79">
        <f>IF(ISNUMBER('За год'!BO18),'За год'!BO18,"")</f>
        <v>1</v>
      </c>
      <c r="BL17" s="79">
        <f>IF(ISNUMBER('За год'!BP18),'За год'!BP18,"")</f>
        <v>1</v>
      </c>
      <c r="BM17" s="79">
        <f>IF(ISNUMBER('За год'!BQ18),'За год'!BQ18,"")</f>
        <v>1</v>
      </c>
      <c r="BN17" s="79">
        <f>IF(ISNUMBER('За год'!BR18),'За год'!BR18,"")</f>
        <v>1</v>
      </c>
      <c r="BO17" s="79" t="str">
        <f>IF(ISNUMBER('За год'!BS18),'За год'!BS18,"")</f>
        <v/>
      </c>
      <c r="BP17" s="79" t="str">
        <f>IF(ISNUMBER('За год'!BT18),'За год'!BT18,"")</f>
        <v/>
      </c>
      <c r="BQ17" s="79" t="str">
        <f>IF(ISNUMBER('За год'!BU18),'За год'!BU18,"")</f>
        <v/>
      </c>
      <c r="BR17" s="79" t="str">
        <f>IF(ISNUMBER('За год'!BV18),'За год'!BV18,"")</f>
        <v/>
      </c>
      <c r="BS17" s="79" t="str">
        <f>IF(ISNUMBER('За год'!BW18),'За год'!BW18,"")</f>
        <v/>
      </c>
      <c r="BT17" s="79">
        <f>IF(ISNUMBER('За год'!BX18),'За год'!BX18,"")</f>
        <v>0</v>
      </c>
      <c r="BU17" s="79">
        <f>IF(ISNUMBER('За год'!BY18),'За год'!BY18,"")</f>
        <v>0.5</v>
      </c>
      <c r="BV17" s="79">
        <f>IF(ISNUMBER('За год'!BZ18),'За год'!BZ18,"")</f>
        <v>0.5</v>
      </c>
      <c r="BW17" s="83"/>
    </row>
    <row r="18" spans="1:75" s="54" customFormat="1" ht="51" customHeight="1" x14ac:dyDescent="0.25">
      <c r="A18" s="61" t="s">
        <v>19</v>
      </c>
      <c r="B18" s="63" t="str">
        <f>'За год'!B19</f>
        <v>из них - оборудованных на 100% в соответствии с инфрастуктурными листами WS (ед.)</v>
      </c>
      <c r="C18" s="58">
        <f>'За год'!C19</f>
        <v>51</v>
      </c>
      <c r="D18" s="58">
        <f>'За год'!D19</f>
        <v>59</v>
      </c>
      <c r="E18" s="58">
        <f>'За год'!E19</f>
        <v>76</v>
      </c>
      <c r="F18" s="58">
        <f>'За год'!F19</f>
        <v>90</v>
      </c>
      <c r="G18" s="58">
        <f>'За год'!G19</f>
        <v>1</v>
      </c>
      <c r="H18" s="58">
        <f>'За год'!H19</f>
        <v>1</v>
      </c>
      <c r="I18" s="58">
        <f>'За год'!I19</f>
        <v>2</v>
      </c>
      <c r="J18" s="58">
        <f>'За год'!J19</f>
        <v>2</v>
      </c>
      <c r="K18" s="58">
        <f>'За год'!K19</f>
        <v>1</v>
      </c>
      <c r="L18" s="58">
        <f>'За год'!L19</f>
        <v>1</v>
      </c>
      <c r="M18" s="58">
        <f>'За год'!M19</f>
        <v>2</v>
      </c>
      <c r="N18" s="58">
        <f>'За год'!N19</f>
        <v>3</v>
      </c>
      <c r="O18" s="58">
        <f>'За год'!O19</f>
        <v>3</v>
      </c>
      <c r="P18" s="58">
        <f>'За год'!P19</f>
        <v>3</v>
      </c>
      <c r="Q18" s="58">
        <f>'За год'!Q19</f>
        <v>4</v>
      </c>
      <c r="R18" s="58">
        <f>'За год'!R19</f>
        <v>5</v>
      </c>
      <c r="S18" s="58">
        <f>'За год'!S19</f>
        <v>1</v>
      </c>
      <c r="T18" s="58">
        <f>'За год'!T19</f>
        <v>3</v>
      </c>
      <c r="U18" s="58">
        <f>'За год'!U19</f>
        <v>5</v>
      </c>
      <c r="V18" s="58">
        <f>'За год'!V19</f>
        <v>8</v>
      </c>
      <c r="W18" s="58">
        <f>'За год'!W19</f>
        <v>3</v>
      </c>
      <c r="X18" s="58">
        <f>'За год'!X19</f>
        <v>3</v>
      </c>
      <c r="Y18" s="58">
        <f>'За год'!Y19</f>
        <v>4</v>
      </c>
      <c r="Z18" s="58">
        <f>'За год'!Z19</f>
        <v>4</v>
      </c>
      <c r="AA18" s="58">
        <f>'За год'!AA19</f>
        <v>3</v>
      </c>
      <c r="AB18" s="58">
        <f>'За год'!AB19</f>
        <v>3</v>
      </c>
      <c r="AC18" s="58">
        <f>'За год'!AC19</f>
        <v>6</v>
      </c>
      <c r="AD18" s="58">
        <f>'За год'!AD19</f>
        <v>8</v>
      </c>
      <c r="AE18" s="58">
        <f>'За год'!AI19</f>
        <v>30</v>
      </c>
      <c r="AF18" s="58">
        <f>'За год'!AJ19</f>
        <v>30</v>
      </c>
      <c r="AG18" s="58">
        <f>'За год'!AK19</f>
        <v>30</v>
      </c>
      <c r="AH18" s="58">
        <f>'За год'!AL19</f>
        <v>30</v>
      </c>
      <c r="AI18" s="58">
        <f>'За год'!AM19</f>
        <v>1</v>
      </c>
      <c r="AJ18" s="58">
        <f>'За год'!AN19</f>
        <v>2</v>
      </c>
      <c r="AK18" s="58">
        <f>'За год'!AO19</f>
        <v>3</v>
      </c>
      <c r="AL18" s="58">
        <f>'За год'!AP19</f>
        <v>3</v>
      </c>
      <c r="AM18" s="58">
        <f>'За год'!AQ19</f>
        <v>1</v>
      </c>
      <c r="AN18" s="58">
        <f>'За год'!AR19</f>
        <v>2</v>
      </c>
      <c r="AO18" s="58">
        <f>'За год'!AS19</f>
        <v>4</v>
      </c>
      <c r="AP18" s="58">
        <f>'За год'!AT19</f>
        <v>7</v>
      </c>
      <c r="AQ18" s="58">
        <f>'За год'!AU19</f>
        <v>0</v>
      </c>
      <c r="AR18" s="58">
        <f>'За год'!AV19</f>
        <v>0</v>
      </c>
      <c r="AS18" s="58">
        <f>'За год'!AW19</f>
        <v>0</v>
      </c>
      <c r="AT18" s="58">
        <f>'За год'!AX19</f>
        <v>0</v>
      </c>
      <c r="AU18" s="58">
        <f>'За год'!AY19</f>
        <v>2</v>
      </c>
      <c r="AV18" s="58">
        <f>'За год'!AZ19</f>
        <v>2</v>
      </c>
      <c r="AW18" s="58">
        <f>'За год'!BA19</f>
        <v>4</v>
      </c>
      <c r="AX18" s="58">
        <f>'За год'!BB19</f>
        <v>5</v>
      </c>
      <c r="AY18" s="58">
        <f>'За год'!BC19</f>
        <v>1</v>
      </c>
      <c r="AZ18" s="58">
        <f>'За год'!BD19</f>
        <v>3</v>
      </c>
      <c r="BA18" s="58">
        <f>'За год'!BE19</f>
        <v>4</v>
      </c>
      <c r="BB18" s="58">
        <f>'За год'!BF19</f>
        <v>5</v>
      </c>
      <c r="BC18" s="58">
        <f>'За год'!BG19</f>
        <v>0</v>
      </c>
      <c r="BD18" s="58">
        <f>'За год'!BH19</f>
        <v>0</v>
      </c>
      <c r="BE18" s="58">
        <f>'За год'!BI19</f>
        <v>0</v>
      </c>
      <c r="BF18" s="58">
        <f>'За год'!BJ19</f>
        <v>1</v>
      </c>
      <c r="BG18" s="58">
        <f>'За год'!BK19</f>
        <v>0</v>
      </c>
      <c r="BH18" s="58">
        <f>'За год'!BL19</f>
        <v>1</v>
      </c>
      <c r="BI18" s="58">
        <f>'За год'!BM19</f>
        <v>1</v>
      </c>
      <c r="BJ18" s="58">
        <f>'За год'!BN19</f>
        <v>1</v>
      </c>
      <c r="BK18" s="58">
        <f>'За год'!BO19</f>
        <v>2</v>
      </c>
      <c r="BL18" s="58">
        <f>'За год'!BP19</f>
        <v>3</v>
      </c>
      <c r="BM18" s="58">
        <f>'За год'!BQ19</f>
        <v>4</v>
      </c>
      <c r="BN18" s="58">
        <f>'За год'!BR19</f>
        <v>5</v>
      </c>
      <c r="BO18" s="58">
        <f>'За год'!BS19</f>
        <v>2</v>
      </c>
      <c r="BP18" s="58">
        <f>'За год'!BT19</f>
        <v>2</v>
      </c>
      <c r="BQ18" s="58">
        <f>'За год'!BU19</f>
        <v>2</v>
      </c>
      <c r="BR18" s="58">
        <f>'За год'!BV19</f>
        <v>2</v>
      </c>
      <c r="BS18" s="58">
        <f>'За год'!BW19</f>
        <v>0</v>
      </c>
      <c r="BT18" s="58">
        <f>'За год'!BX19</f>
        <v>0</v>
      </c>
      <c r="BU18" s="58">
        <f>'За год'!BY19</f>
        <v>1</v>
      </c>
      <c r="BV18" s="58">
        <f>'За год'!BZ19</f>
        <v>1</v>
      </c>
      <c r="BW18" s="59"/>
    </row>
    <row r="19" spans="1:75" s="84" customFormat="1" x14ac:dyDescent="0.25">
      <c r="A19" s="90"/>
      <c r="B19" s="91" t="s">
        <v>267</v>
      </c>
      <c r="C19" s="79">
        <f>IF(ISNUMBER('За год'!C20),'За год'!C20,"")</f>
        <v>8.5714285714285715E-2</v>
      </c>
      <c r="D19" s="79">
        <f>IF(ISNUMBER('За год'!D20),'За год'!D20,"")</f>
        <v>9.3650793650793651E-2</v>
      </c>
      <c r="E19" s="79">
        <f>IF(ISNUMBER('За год'!E20),'За год'!E20,"")</f>
        <v>0.11515151515151516</v>
      </c>
      <c r="F19" s="79">
        <f>IF(ISNUMBER('За год'!F20),'За год'!F20,"")</f>
        <v>0.12987012987012986</v>
      </c>
      <c r="G19" s="79">
        <f>IF(ISNUMBER('За год'!G20),'За год'!G20,"")</f>
        <v>2.2727272727272728E-2</v>
      </c>
      <c r="H19" s="79">
        <f>IF(ISNUMBER('За год'!H20),'За год'!H20,"")</f>
        <v>2.2727272727272728E-2</v>
      </c>
      <c r="I19" s="79">
        <f>IF(ISNUMBER('За год'!I20),'За год'!I20,"")</f>
        <v>4.4444444444444446E-2</v>
      </c>
      <c r="J19" s="79">
        <f>IF(ISNUMBER('За год'!J20),'За год'!J20,"")</f>
        <v>0.04</v>
      </c>
      <c r="K19" s="79">
        <f>IF(ISNUMBER('За год'!K20),'За год'!K20,"")</f>
        <v>2.3809523809523808E-2</v>
      </c>
      <c r="L19" s="79">
        <f>IF(ISNUMBER('За год'!L20),'За год'!L20,"")</f>
        <v>2.1739130434782608E-2</v>
      </c>
      <c r="M19" s="79">
        <f>IF(ISNUMBER('За год'!M20),'За год'!M20,"")</f>
        <v>3.6363636363636362E-2</v>
      </c>
      <c r="N19" s="79">
        <f>IF(ISNUMBER('За год'!N20),'За год'!N20,"")</f>
        <v>5.3571428571428568E-2</v>
      </c>
      <c r="O19" s="79">
        <f>IF(ISNUMBER('За год'!O20),'За год'!O20,"")</f>
        <v>0.375</v>
      </c>
      <c r="P19" s="79">
        <f>IF(ISNUMBER('За год'!P20),'За год'!P20,"")</f>
        <v>0.375</v>
      </c>
      <c r="Q19" s="79">
        <f>IF(ISNUMBER('За год'!Q20),'За год'!Q20,"")</f>
        <v>0.5</v>
      </c>
      <c r="R19" s="79">
        <f>IF(ISNUMBER('За год'!R20),'За год'!R20,"")</f>
        <v>0.625</v>
      </c>
      <c r="S19" s="79">
        <f>IF(ISNUMBER('За год'!S20),'За год'!S20,"")</f>
        <v>9.0909090909090912E-2</v>
      </c>
      <c r="T19" s="79">
        <f>IF(ISNUMBER('За год'!T20),'За год'!T20,"")</f>
        <v>0.25</v>
      </c>
      <c r="U19" s="79">
        <f>IF(ISNUMBER('За год'!U20),'За год'!U20,"")</f>
        <v>0.41666666666666669</v>
      </c>
      <c r="V19" s="79">
        <f>IF(ISNUMBER('За год'!V20),'За год'!V20,"")</f>
        <v>0.5714285714285714</v>
      </c>
      <c r="W19" s="79">
        <f>IF(ISNUMBER('За год'!W20),'За год'!W20,"")</f>
        <v>8.3333333333333329E-2</v>
      </c>
      <c r="X19" s="79">
        <f>IF(ISNUMBER('За год'!X20),'За год'!X20,"")</f>
        <v>8.1081081081081086E-2</v>
      </c>
      <c r="Y19" s="79">
        <f>IF(ISNUMBER('За год'!Y20),'За год'!Y20,"")</f>
        <v>0.10526315789473684</v>
      </c>
      <c r="Z19" s="79">
        <f>IF(ISNUMBER('За год'!Z20),'За год'!Z20,"")</f>
        <v>0.10256410256410256</v>
      </c>
      <c r="AA19" s="79">
        <f>IF(ISNUMBER('За год'!AA20),'За год'!AA20,"")</f>
        <v>7.6923076923076927E-2</v>
      </c>
      <c r="AB19" s="79">
        <f>IF(ISNUMBER('За год'!AB20),'За год'!AB20,"")</f>
        <v>7.1428571428571425E-2</v>
      </c>
      <c r="AC19" s="79">
        <f>IF(ISNUMBER('За год'!AC20),'За год'!AC20,"")</f>
        <v>0.125</v>
      </c>
      <c r="AD19" s="79">
        <f>IF(ISNUMBER('За год'!AD20),'За год'!AD20,"")</f>
        <v>0.15686274509803921</v>
      </c>
      <c r="AE19" s="79">
        <f>IF(ISNUMBER('За год'!AI20),'За год'!AI20,"")</f>
        <v>0.56603773584905659</v>
      </c>
      <c r="AF19" s="79">
        <f>IF(ISNUMBER('За год'!AJ20),'За год'!AJ20,"")</f>
        <v>0.54545454545454541</v>
      </c>
      <c r="AG19" s="79">
        <f>IF(ISNUMBER('За год'!AK20),'За год'!AK20,"")</f>
        <v>0.5357142857142857</v>
      </c>
      <c r="AH19" s="79">
        <f>IF(ISNUMBER('За год'!AL20),'За год'!AL20,"")</f>
        <v>0.5357142857142857</v>
      </c>
      <c r="AI19" s="79">
        <f>IF(ISNUMBER('За год'!AM20),'За год'!AM20,"")</f>
        <v>0.1111111111111111</v>
      </c>
      <c r="AJ19" s="79">
        <f>IF(ISNUMBER('За год'!AN20),'За год'!AN20,"")</f>
        <v>0.2</v>
      </c>
      <c r="AK19" s="79">
        <f>IF(ISNUMBER('За год'!AO20),'За год'!AO20,"")</f>
        <v>0.3</v>
      </c>
      <c r="AL19" s="79">
        <f>IF(ISNUMBER('За год'!AP20),'За год'!AP20,"")</f>
        <v>0.3</v>
      </c>
      <c r="AM19" s="79">
        <f>IF(ISNUMBER('За год'!AQ20),'За год'!AQ20,"")</f>
        <v>7.1428571428571426E-3</v>
      </c>
      <c r="AN19" s="79">
        <f>IF(ISNUMBER('За год'!AR20),'За год'!AR20,"")</f>
        <v>1.2578616352201259E-2</v>
      </c>
      <c r="AO19" s="79">
        <f>IF(ISNUMBER('За год'!AS20),'За год'!AS20,"")</f>
        <v>2.3809523809523808E-2</v>
      </c>
      <c r="AP19" s="79">
        <f>IF(ISNUMBER('За год'!AT20),'За год'!AT20,"")</f>
        <v>3.7433155080213901E-2</v>
      </c>
      <c r="AQ19" s="79">
        <f>IF(ISNUMBER('За год'!AU20),'За год'!AU20,"")</f>
        <v>0</v>
      </c>
      <c r="AR19" s="79">
        <f>IF(ISNUMBER('За год'!AV20),'За год'!AV20,"")</f>
        <v>0</v>
      </c>
      <c r="AS19" s="79">
        <f>IF(ISNUMBER('За год'!AW20),'За год'!AW20,"")</f>
        <v>0</v>
      </c>
      <c r="AT19" s="79">
        <f>IF(ISNUMBER('За год'!AX20),'За год'!AX20,"")</f>
        <v>0</v>
      </c>
      <c r="AU19" s="79">
        <f>IF(ISNUMBER('За год'!AY20),'За год'!AY20,"")</f>
        <v>2.6666666666666668E-2</v>
      </c>
      <c r="AV19" s="79">
        <f>IF(ISNUMBER('За год'!AZ20),'За год'!AZ20,"")</f>
        <v>2.6666666666666668E-2</v>
      </c>
      <c r="AW19" s="79">
        <f>IF(ISNUMBER('За год'!BA20),'За год'!BA20,"")</f>
        <v>5.3333333333333337E-2</v>
      </c>
      <c r="AX19" s="79">
        <f>IF(ISNUMBER('За год'!BB20),'За год'!BB20,"")</f>
        <v>6.6666666666666666E-2</v>
      </c>
      <c r="AY19" s="79">
        <f>IF(ISNUMBER('За год'!BC20),'За год'!BC20,"")</f>
        <v>2.1739130434782608E-2</v>
      </c>
      <c r="AZ19" s="79">
        <f>IF(ISNUMBER('За год'!BD20),'За год'!BD20,"")</f>
        <v>6.5217391304347824E-2</v>
      </c>
      <c r="BA19" s="79">
        <f>IF(ISNUMBER('За год'!BE20),'За год'!BE20,"")</f>
        <v>8.6956521739130432E-2</v>
      </c>
      <c r="BB19" s="79">
        <f>IF(ISNUMBER('За год'!BF20),'За год'!BF20,"")</f>
        <v>0.10869565217391304</v>
      </c>
      <c r="BC19" s="79">
        <f>IF(ISNUMBER('За год'!BG20),'За год'!BG20,"")</f>
        <v>0</v>
      </c>
      <c r="BD19" s="79">
        <f>IF(ISNUMBER('За год'!BH20),'За год'!BH20,"")</f>
        <v>0</v>
      </c>
      <c r="BE19" s="79">
        <f>IF(ISNUMBER('За год'!BI20),'За год'!BI20,"")</f>
        <v>0</v>
      </c>
      <c r="BF19" s="79">
        <f>IF(ISNUMBER('За год'!BJ20),'За год'!BJ20,"")</f>
        <v>0.1</v>
      </c>
      <c r="BG19" s="79">
        <f>IF(ISNUMBER('За год'!BK20),'За год'!BK20,"")</f>
        <v>0</v>
      </c>
      <c r="BH19" s="79">
        <f>IF(ISNUMBER('За год'!BL20),'За год'!BL20,"")</f>
        <v>5.5555555555555552E-2</v>
      </c>
      <c r="BI19" s="79">
        <f>IF(ISNUMBER('За год'!BM20),'За год'!BM20,"")</f>
        <v>5.2631578947368418E-2</v>
      </c>
      <c r="BJ19" s="79">
        <f>IF(ISNUMBER('За год'!BN20),'За год'!BN20,"")</f>
        <v>5.2631578947368418E-2</v>
      </c>
      <c r="BK19" s="79">
        <f>IF(ISNUMBER('За год'!BO20),'За год'!BO20,"")</f>
        <v>4.4444444444444446E-2</v>
      </c>
      <c r="BL19" s="79">
        <f>IF(ISNUMBER('За год'!BP20),'За год'!BP20,"")</f>
        <v>6.1224489795918366E-2</v>
      </c>
      <c r="BM19" s="79">
        <f>IF(ISNUMBER('За год'!BQ20),'За год'!BQ20,"")</f>
        <v>7.8431372549019607E-2</v>
      </c>
      <c r="BN19" s="79">
        <f>IF(ISNUMBER('За год'!BR20),'За год'!BR20,"")</f>
        <v>9.4339622641509441E-2</v>
      </c>
      <c r="BO19" s="79">
        <f>IF(ISNUMBER('За год'!BS20),'За год'!BS20,"")</f>
        <v>0.66666666666666663</v>
      </c>
      <c r="BP19" s="79">
        <f>IF(ISNUMBER('За год'!BT20),'За год'!BT20,"")</f>
        <v>0.66666666666666663</v>
      </c>
      <c r="BQ19" s="79">
        <f>IF(ISNUMBER('За год'!BU20),'За год'!BU20,"")</f>
        <v>0.66666666666666663</v>
      </c>
      <c r="BR19" s="79">
        <f>IF(ISNUMBER('За год'!BV20),'За год'!BV20,"")</f>
        <v>0.66666666666666663</v>
      </c>
      <c r="BS19" s="79">
        <f>IF(ISNUMBER('За год'!BW20),'За год'!BW20,"")</f>
        <v>0</v>
      </c>
      <c r="BT19" s="79">
        <f>IF(ISNUMBER('За год'!BX20),'За год'!BX20,"")</f>
        <v>0</v>
      </c>
      <c r="BU19" s="79">
        <f>IF(ISNUMBER('За год'!BY20),'За год'!BY20,"")</f>
        <v>8.3333333333333329E-2</v>
      </c>
      <c r="BV19" s="79">
        <f>IF(ISNUMBER('За год'!BZ20),'За год'!BZ20,"")</f>
        <v>8.3333333333333329E-2</v>
      </c>
      <c r="BW19" s="83"/>
    </row>
    <row r="20" spans="1:75" s="54" customFormat="1" ht="51" customHeight="1" x14ac:dyDescent="0.25">
      <c r="A20" s="61" t="s">
        <v>19</v>
      </c>
      <c r="B20" s="63" t="str">
        <f>'За год'!B21</f>
        <v>из них - оборудованных на 100% в отсутствии требований к МТБ (старые ФГОС СПО) (ед.)</v>
      </c>
      <c r="C20" s="58">
        <f>'За год'!C21</f>
        <v>563</v>
      </c>
      <c r="D20" s="58">
        <f>'За год'!D21</f>
        <v>566</v>
      </c>
      <c r="E20" s="58">
        <f>'За год'!E21</f>
        <v>585</v>
      </c>
      <c r="F20" s="58">
        <f>'За год'!F21</f>
        <v>596</v>
      </c>
      <c r="G20" s="58">
        <f>'За год'!G21</f>
        <v>44</v>
      </c>
      <c r="H20" s="58">
        <f>'За год'!H21</f>
        <v>44</v>
      </c>
      <c r="I20" s="58">
        <f>'За год'!I21</f>
        <v>45</v>
      </c>
      <c r="J20" s="58">
        <f>'За год'!J21</f>
        <v>50</v>
      </c>
      <c r="K20" s="58">
        <f>'За год'!K21</f>
        <v>42</v>
      </c>
      <c r="L20" s="58">
        <f>'За год'!L21</f>
        <v>46</v>
      </c>
      <c r="M20" s="58">
        <f>'За год'!M21</f>
        <v>55</v>
      </c>
      <c r="N20" s="58">
        <f>'За год'!N21</f>
        <v>56</v>
      </c>
      <c r="O20" s="58">
        <f>'За год'!O21</f>
        <v>8</v>
      </c>
      <c r="P20" s="58">
        <f>'За год'!P21</f>
        <v>8</v>
      </c>
      <c r="Q20" s="58">
        <f>'За год'!Q21</f>
        <v>8</v>
      </c>
      <c r="R20" s="58">
        <f>'За год'!R21</f>
        <v>8</v>
      </c>
      <c r="S20" s="58">
        <f>'За год'!S21</f>
        <v>11</v>
      </c>
      <c r="T20" s="58">
        <f>'За год'!T21</f>
        <v>12</v>
      </c>
      <c r="U20" s="58">
        <f>'За год'!U21</f>
        <v>12</v>
      </c>
      <c r="V20" s="58">
        <f>'За год'!V21</f>
        <v>14</v>
      </c>
      <c r="W20" s="58">
        <f>'За год'!W21</f>
        <v>25</v>
      </c>
      <c r="X20" s="58">
        <f>'За год'!X21</f>
        <v>26</v>
      </c>
      <c r="Y20" s="58">
        <f>'За год'!Y21</f>
        <v>27</v>
      </c>
      <c r="Z20" s="58">
        <f>'За год'!Z21</f>
        <v>28</v>
      </c>
      <c r="AA20" s="58">
        <f>'За год'!AA21</f>
        <v>31</v>
      </c>
      <c r="AB20" s="58">
        <f>'За год'!AB21</f>
        <v>16</v>
      </c>
      <c r="AC20" s="58">
        <f>'За год'!AC21</f>
        <v>14</v>
      </c>
      <c r="AD20" s="58">
        <f>'За год'!AD21</f>
        <v>13</v>
      </c>
      <c r="AE20" s="58">
        <f>'За год'!AI21</f>
        <v>53</v>
      </c>
      <c r="AF20" s="58">
        <f>'За год'!AJ21</f>
        <v>55</v>
      </c>
      <c r="AG20" s="58">
        <f>'За год'!AK21</f>
        <v>56</v>
      </c>
      <c r="AH20" s="58">
        <f>'За год'!AL21</f>
        <v>56</v>
      </c>
      <c r="AI20" s="58">
        <f>'За год'!AM21</f>
        <v>3</v>
      </c>
      <c r="AJ20" s="58">
        <f>'За год'!AN21</f>
        <v>6</v>
      </c>
      <c r="AK20" s="58">
        <f>'За год'!AO21</f>
        <v>9</v>
      </c>
      <c r="AL20" s="58">
        <f>'За год'!AP21</f>
        <v>10</v>
      </c>
      <c r="AM20" s="58">
        <f>'За год'!AQ21</f>
        <v>139</v>
      </c>
      <c r="AN20" s="58">
        <f>'За год'!AR21</f>
        <v>139</v>
      </c>
      <c r="AO20" s="58">
        <f>'За год'!AS21</f>
        <v>139</v>
      </c>
      <c r="AP20" s="58">
        <f>'За год'!AT21</f>
        <v>139</v>
      </c>
      <c r="AQ20" s="58">
        <f>'За год'!AU21</f>
        <v>2</v>
      </c>
      <c r="AR20" s="58">
        <f>'За год'!AV21</f>
        <v>3</v>
      </c>
      <c r="AS20" s="58">
        <f>'За год'!AW21</f>
        <v>4</v>
      </c>
      <c r="AT20" s="58">
        <f>'За год'!AX21</f>
        <v>4</v>
      </c>
      <c r="AU20" s="58">
        <f>'За год'!AY21</f>
        <v>75</v>
      </c>
      <c r="AV20" s="58">
        <f>'За год'!AZ21</f>
        <v>75</v>
      </c>
      <c r="AW20" s="58">
        <f>'За год'!BA21</f>
        <v>75</v>
      </c>
      <c r="AX20" s="58">
        <f>'За год'!BB21</f>
        <v>75</v>
      </c>
      <c r="AY20" s="58">
        <f>'За год'!BC21</f>
        <v>46</v>
      </c>
      <c r="AZ20" s="58">
        <f>'За год'!BD21</f>
        <v>46</v>
      </c>
      <c r="BA20" s="58">
        <f>'За год'!BE21</f>
        <v>46</v>
      </c>
      <c r="BB20" s="58">
        <f>'За год'!BF21</f>
        <v>46</v>
      </c>
      <c r="BC20" s="58">
        <f>'За год'!BG21</f>
        <v>8</v>
      </c>
      <c r="BD20" s="58">
        <f>'За год'!BH21</f>
        <v>9</v>
      </c>
      <c r="BE20" s="58">
        <f>'За год'!BI21</f>
        <v>10</v>
      </c>
      <c r="BF20" s="58">
        <f>'За год'!BJ21</f>
        <v>10</v>
      </c>
      <c r="BG20" s="58">
        <f>'За год'!BK21</f>
        <v>16</v>
      </c>
      <c r="BH20" s="58">
        <f>'За год'!BL21</f>
        <v>17</v>
      </c>
      <c r="BI20" s="58">
        <f>'За год'!BM21</f>
        <v>19</v>
      </c>
      <c r="BJ20" s="58">
        <f>'За год'!BN21</f>
        <v>19</v>
      </c>
      <c r="BK20" s="58">
        <f>'За год'!BO21</f>
        <v>45</v>
      </c>
      <c r="BL20" s="58">
        <f>'За год'!BP21</f>
        <v>49</v>
      </c>
      <c r="BM20" s="58">
        <f>'За год'!BQ21</f>
        <v>51</v>
      </c>
      <c r="BN20" s="58">
        <f>'За год'!BR21</f>
        <v>53</v>
      </c>
      <c r="BO20" s="58">
        <f>'За год'!BS21</f>
        <v>3</v>
      </c>
      <c r="BP20" s="58">
        <f>'За год'!BT21</f>
        <v>3</v>
      </c>
      <c r="BQ20" s="58">
        <f>'За год'!BU21</f>
        <v>3</v>
      </c>
      <c r="BR20" s="58">
        <f>'За год'!BV21</f>
        <v>3</v>
      </c>
      <c r="BS20" s="58">
        <f>'За год'!BW21</f>
        <v>12</v>
      </c>
      <c r="BT20" s="58">
        <f>'За год'!BX21</f>
        <v>12</v>
      </c>
      <c r="BU20" s="58">
        <f>'За год'!BY21</f>
        <v>12</v>
      </c>
      <c r="BV20" s="58">
        <f>'За год'!BZ21</f>
        <v>12</v>
      </c>
      <c r="BW20" s="59"/>
    </row>
    <row r="21" spans="1:75" s="84" customFormat="1" x14ac:dyDescent="0.25">
      <c r="A21" s="90"/>
      <c r="B21" s="91" t="s">
        <v>267</v>
      </c>
      <c r="C21" s="79">
        <f>IF(ISNUMBER('За год'!C22),'За год'!C22,"")</f>
        <v>0.94621848739495795</v>
      </c>
      <c r="D21" s="79">
        <f>IF(ISNUMBER('За год'!D22),'За год'!D22,"")</f>
        <v>0.89841269841269844</v>
      </c>
      <c r="E21" s="79">
        <f>IF(ISNUMBER('За год'!E22),'За год'!E22,"")</f>
        <v>0.88636363636363635</v>
      </c>
      <c r="F21" s="79">
        <f>IF(ISNUMBER('За год'!F22),'За год'!F22,"")</f>
        <v>0.86002886002886003</v>
      </c>
      <c r="G21" s="79">
        <f>IF(ISNUMBER('За год'!G22),'За год'!G22,"")</f>
        <v>1</v>
      </c>
      <c r="H21" s="79">
        <f>IF(ISNUMBER('За год'!H22),'За год'!H22,"")</f>
        <v>1</v>
      </c>
      <c r="I21" s="79">
        <f>IF(ISNUMBER('За год'!I22),'За год'!I22,"")</f>
        <v>1</v>
      </c>
      <c r="J21" s="79">
        <f>IF(ISNUMBER('За год'!J22),'За год'!J22,"")</f>
        <v>1</v>
      </c>
      <c r="K21" s="79">
        <f>IF(ISNUMBER('За год'!K22),'За год'!K22,"")</f>
        <v>1</v>
      </c>
      <c r="L21" s="79">
        <f>IF(ISNUMBER('За год'!L22),'За год'!L22,"")</f>
        <v>1</v>
      </c>
      <c r="M21" s="79">
        <f>IF(ISNUMBER('За год'!M22),'За год'!M22,"")</f>
        <v>1</v>
      </c>
      <c r="N21" s="79">
        <f>IF(ISNUMBER('За год'!N22),'За год'!N22,"")</f>
        <v>1</v>
      </c>
      <c r="O21" s="79">
        <f>IF(ISNUMBER('За год'!O22),'За год'!O22,"")</f>
        <v>1</v>
      </c>
      <c r="P21" s="79">
        <f>IF(ISNUMBER('За год'!P22),'За год'!P22,"")</f>
        <v>1</v>
      </c>
      <c r="Q21" s="79">
        <f>IF(ISNUMBER('За год'!Q22),'За год'!Q22,"")</f>
        <v>1</v>
      </c>
      <c r="R21" s="79">
        <f>IF(ISNUMBER('За год'!R22),'За год'!R22,"")</f>
        <v>1</v>
      </c>
      <c r="S21" s="79">
        <f>IF(ISNUMBER('За год'!S22),'За год'!S22,"")</f>
        <v>1</v>
      </c>
      <c r="T21" s="79">
        <f>IF(ISNUMBER('За год'!T22),'За год'!T22,"")</f>
        <v>1</v>
      </c>
      <c r="U21" s="79">
        <f>IF(ISNUMBER('За год'!U22),'За год'!U22,"")</f>
        <v>1</v>
      </c>
      <c r="V21" s="79">
        <f>IF(ISNUMBER('За год'!V22),'За год'!V22,"")</f>
        <v>1</v>
      </c>
      <c r="W21" s="79">
        <f>IF(ISNUMBER('За год'!W22),'За год'!W22,"")</f>
        <v>0.69444444444444442</v>
      </c>
      <c r="X21" s="79">
        <f>IF(ISNUMBER('За год'!X22),'За год'!X22,"")</f>
        <v>0.70270270270270274</v>
      </c>
      <c r="Y21" s="79">
        <f>IF(ISNUMBER('За год'!Y22),'За год'!Y22,"")</f>
        <v>0.71052631578947367</v>
      </c>
      <c r="Z21" s="79">
        <f>IF(ISNUMBER('За год'!Z22),'За год'!Z22,"")</f>
        <v>0.71794871794871795</v>
      </c>
      <c r="AA21" s="79">
        <f>IF(ISNUMBER('За год'!AA22),'За год'!AA22,"")</f>
        <v>0.79487179487179482</v>
      </c>
      <c r="AB21" s="79">
        <f>IF(ISNUMBER('За год'!AB22),'За год'!AB22,"")</f>
        <v>0.38095238095238093</v>
      </c>
      <c r="AC21" s="79">
        <f>IF(ISNUMBER('За год'!AC22),'За год'!AC22,"")</f>
        <v>0.29166666666666669</v>
      </c>
      <c r="AD21" s="79">
        <f>IF(ISNUMBER('За год'!AD22),'За год'!AD22,"")</f>
        <v>0.25490196078431371</v>
      </c>
      <c r="AE21" s="79">
        <f>IF(ISNUMBER('За год'!AI22),'За год'!AI22,"")</f>
        <v>1</v>
      </c>
      <c r="AF21" s="79">
        <f>IF(ISNUMBER('За год'!AJ22),'За год'!AJ22,"")</f>
        <v>1</v>
      </c>
      <c r="AG21" s="79">
        <f>IF(ISNUMBER('За год'!AK22),'За год'!AK22,"")</f>
        <v>1</v>
      </c>
      <c r="AH21" s="79">
        <f>IF(ISNUMBER('За год'!AL22),'За год'!AL22,"")</f>
        <v>1</v>
      </c>
      <c r="AI21" s="79">
        <f>IF(ISNUMBER('За год'!AM22),'За год'!AM22,"")</f>
        <v>0.33333333333333331</v>
      </c>
      <c r="AJ21" s="79">
        <f>IF(ISNUMBER('За год'!AN22),'За год'!AN22,"")</f>
        <v>0.6</v>
      </c>
      <c r="AK21" s="79">
        <f>IF(ISNUMBER('За год'!AO22),'За год'!AO22,"")</f>
        <v>0.9</v>
      </c>
      <c r="AL21" s="79">
        <f>IF(ISNUMBER('За год'!AP22),'За год'!AP22,"")</f>
        <v>1</v>
      </c>
      <c r="AM21" s="79">
        <f>IF(ISNUMBER('За год'!AQ22),'За год'!AQ22,"")</f>
        <v>0.99285714285714288</v>
      </c>
      <c r="AN21" s="79">
        <f>IF(ISNUMBER('За год'!AR22),'За год'!AR22,"")</f>
        <v>0.87421383647798745</v>
      </c>
      <c r="AO21" s="79">
        <f>IF(ISNUMBER('За год'!AS22),'За год'!AS22,"")</f>
        <v>0.82738095238095233</v>
      </c>
      <c r="AP21" s="79">
        <f>IF(ISNUMBER('За год'!AT22),'За год'!AT22,"")</f>
        <v>0.74331550802139035</v>
      </c>
      <c r="AQ21" s="79">
        <f>IF(ISNUMBER('За год'!AU22),'За год'!AU22,"")</f>
        <v>0.5</v>
      </c>
      <c r="AR21" s="79">
        <f>IF(ISNUMBER('За год'!AV22),'За год'!AV22,"")</f>
        <v>0.75</v>
      </c>
      <c r="AS21" s="79">
        <f>IF(ISNUMBER('За год'!AW22),'За год'!AW22,"")</f>
        <v>1</v>
      </c>
      <c r="AT21" s="79">
        <f>IF(ISNUMBER('За год'!AX22),'За год'!AX22,"")</f>
        <v>1</v>
      </c>
      <c r="AU21" s="79">
        <f>IF(ISNUMBER('За год'!AY22),'За год'!AY22,"")</f>
        <v>1</v>
      </c>
      <c r="AV21" s="79">
        <f>IF(ISNUMBER('За год'!AZ22),'За год'!AZ22,"")</f>
        <v>1</v>
      </c>
      <c r="AW21" s="79">
        <f>IF(ISNUMBER('За год'!BA22),'За год'!BA22,"")</f>
        <v>1</v>
      </c>
      <c r="AX21" s="79">
        <f>IF(ISNUMBER('За год'!BB22),'За год'!BB22,"")</f>
        <v>1</v>
      </c>
      <c r="AY21" s="79">
        <f>IF(ISNUMBER('За год'!BC22),'За год'!BC22,"")</f>
        <v>1</v>
      </c>
      <c r="AZ21" s="79">
        <f>IF(ISNUMBER('За год'!BD22),'За год'!BD22,"")</f>
        <v>1</v>
      </c>
      <c r="BA21" s="79">
        <f>IF(ISNUMBER('За год'!BE22),'За год'!BE22,"")</f>
        <v>1</v>
      </c>
      <c r="BB21" s="79">
        <f>IF(ISNUMBER('За год'!BF22),'За год'!BF22,"")</f>
        <v>1</v>
      </c>
      <c r="BC21" s="79">
        <f>IF(ISNUMBER('За год'!BG22),'За год'!BG22,"")</f>
        <v>0.8</v>
      </c>
      <c r="BD21" s="79">
        <f>IF(ISNUMBER('За год'!BH22),'За год'!BH22,"")</f>
        <v>0.9</v>
      </c>
      <c r="BE21" s="79">
        <f>IF(ISNUMBER('За год'!BI22),'За год'!BI22,"")</f>
        <v>1</v>
      </c>
      <c r="BF21" s="79">
        <f>IF(ISNUMBER('За год'!BJ22),'За год'!BJ22,"")</f>
        <v>1</v>
      </c>
      <c r="BG21" s="79">
        <f>IF(ISNUMBER('За год'!BK22),'За год'!BK22,"")</f>
        <v>0.88888888888888884</v>
      </c>
      <c r="BH21" s="79">
        <f>IF(ISNUMBER('За год'!BL22),'За год'!BL22,"")</f>
        <v>0.94444444444444442</v>
      </c>
      <c r="BI21" s="79">
        <f>IF(ISNUMBER('За год'!BM22),'За год'!BM22,"")</f>
        <v>1</v>
      </c>
      <c r="BJ21" s="79">
        <f>IF(ISNUMBER('За год'!BN22),'За год'!BN22,"")</f>
        <v>1</v>
      </c>
      <c r="BK21" s="79">
        <f>IF(ISNUMBER('За год'!BO22),'За год'!BO22,"")</f>
        <v>1</v>
      </c>
      <c r="BL21" s="79">
        <f>IF(ISNUMBER('За год'!BP22),'За год'!BP22,"")</f>
        <v>1</v>
      </c>
      <c r="BM21" s="79">
        <f>IF(ISNUMBER('За год'!BQ22),'За год'!BQ22,"")</f>
        <v>1</v>
      </c>
      <c r="BN21" s="79">
        <f>IF(ISNUMBER('За год'!BR22),'За год'!BR22,"")</f>
        <v>1</v>
      </c>
      <c r="BO21" s="79">
        <f>IF(ISNUMBER('За год'!BS22),'За год'!BS22,"")</f>
        <v>1</v>
      </c>
      <c r="BP21" s="79">
        <f>IF(ISNUMBER('За год'!BT22),'За год'!BT22,"")</f>
        <v>1</v>
      </c>
      <c r="BQ21" s="79">
        <f>IF(ISNUMBER('За год'!BU22),'За год'!BU22,"")</f>
        <v>1</v>
      </c>
      <c r="BR21" s="79">
        <f>IF(ISNUMBER('За год'!BV22),'За год'!BV22,"")</f>
        <v>1</v>
      </c>
      <c r="BS21" s="79">
        <f>IF(ISNUMBER('За год'!BW22),'За год'!BW22,"")</f>
        <v>1</v>
      </c>
      <c r="BT21" s="79">
        <f>IF(ISNUMBER('За год'!BX22),'За год'!BX22,"")</f>
        <v>1</v>
      </c>
      <c r="BU21" s="79">
        <f>IF(ISNUMBER('За год'!BY22),'За год'!BY22,"")</f>
        <v>1</v>
      </c>
      <c r="BV21" s="79">
        <f>IF(ISNUMBER('За год'!BZ22),'За год'!BZ22,"")</f>
        <v>1</v>
      </c>
      <c r="BW21" s="83"/>
    </row>
    <row r="22" spans="1:75" s="54" customFormat="1" ht="17.25" customHeight="1" x14ac:dyDescent="0.25">
      <c r="A22" s="56" t="s">
        <v>21</v>
      </c>
      <c r="B22" s="57" t="s">
        <v>22</v>
      </c>
      <c r="C22" s="64" t="str">
        <f>'За год'!C23</f>
        <v>12 / 24</v>
      </c>
      <c r="D22" s="58" t="str">
        <f>'За год'!D23</f>
        <v>20 / 43</v>
      </c>
      <c r="E22" s="64" t="str">
        <f>'За год'!E23</f>
        <v>22 / 56</v>
      </c>
      <c r="F22" s="64" t="str">
        <f>'За год'!F23</f>
        <v>24 / 69</v>
      </c>
      <c r="G22" s="58">
        <f>'За год'!G23</f>
        <v>1</v>
      </c>
      <c r="H22" s="58">
        <f>'За год'!H23</f>
        <v>3</v>
      </c>
      <c r="I22" s="58">
        <f>'За год'!I23</f>
        <v>5</v>
      </c>
      <c r="J22" s="58">
        <f>'За год'!J23</f>
        <v>6</v>
      </c>
      <c r="K22" s="58">
        <f>'За год'!K23</f>
        <v>2</v>
      </c>
      <c r="L22" s="58">
        <f>'За год'!L23</f>
        <v>4</v>
      </c>
      <c r="M22" s="58">
        <f>'За год'!M23</f>
        <v>5</v>
      </c>
      <c r="N22" s="58">
        <f>'За год'!N23</f>
        <v>6</v>
      </c>
      <c r="O22" s="58">
        <f>'За год'!O23</f>
        <v>0</v>
      </c>
      <c r="P22" s="58">
        <f>'За год'!P23</f>
        <v>0</v>
      </c>
      <c r="Q22" s="58">
        <f>'За год'!Q23</f>
        <v>0</v>
      </c>
      <c r="R22" s="58">
        <f>'За год'!R23</f>
        <v>0</v>
      </c>
      <c r="S22" s="58">
        <f>'За год'!S23</f>
        <v>0</v>
      </c>
      <c r="T22" s="58">
        <f>'За год'!T23</f>
        <v>1</v>
      </c>
      <c r="U22" s="58">
        <f>'За год'!U23</f>
        <v>2</v>
      </c>
      <c r="V22" s="58">
        <f>'За год'!V23</f>
        <v>4</v>
      </c>
      <c r="W22" s="58">
        <f>'За год'!W23</f>
        <v>3</v>
      </c>
      <c r="X22" s="58">
        <f>'За год'!X23</f>
        <v>3</v>
      </c>
      <c r="Y22" s="58">
        <f>'За год'!Y23</f>
        <v>4</v>
      </c>
      <c r="Z22" s="58">
        <f>'За год'!Z23</f>
        <v>4</v>
      </c>
      <c r="AA22" s="58">
        <f>'За год'!AA23</f>
        <v>3</v>
      </c>
      <c r="AB22" s="58">
        <f>'За год'!AB23</f>
        <v>8</v>
      </c>
      <c r="AC22" s="58">
        <f>'За год'!AC23</f>
        <v>8</v>
      </c>
      <c r="AD22" s="58">
        <f>'За год'!AD23</f>
        <v>8</v>
      </c>
      <c r="AE22" s="58">
        <f>'За год'!AI23</f>
        <v>2</v>
      </c>
      <c r="AF22" s="58">
        <f>'За год'!AJ23</f>
        <v>3</v>
      </c>
      <c r="AG22" s="58">
        <f>'За год'!AK23</f>
        <v>4</v>
      </c>
      <c r="AH22" s="58">
        <f>'За год'!AL23</f>
        <v>4</v>
      </c>
      <c r="AI22" s="58">
        <f>'За год'!AM23</f>
        <v>0</v>
      </c>
      <c r="AJ22" s="58">
        <f>'За год'!AN23</f>
        <v>0</v>
      </c>
      <c r="AK22" s="58">
        <f>'За год'!AO23</f>
        <v>0</v>
      </c>
      <c r="AL22" s="58">
        <f>'За год'!AP23</f>
        <v>0</v>
      </c>
      <c r="AM22" s="58">
        <f>'За год'!AQ23</f>
        <v>1</v>
      </c>
      <c r="AN22" s="58">
        <f>'За год'!AR23</f>
        <v>3</v>
      </c>
      <c r="AO22" s="58">
        <f>'За год'!AS23</f>
        <v>5</v>
      </c>
      <c r="AP22" s="58">
        <f>'За год'!AT23</f>
        <v>8</v>
      </c>
      <c r="AQ22" s="58">
        <f>'За год'!AU23</f>
        <v>0</v>
      </c>
      <c r="AR22" s="58">
        <f>'За год'!AV23</f>
        <v>0</v>
      </c>
      <c r="AS22" s="58">
        <f>'За год'!AW23</f>
        <v>0</v>
      </c>
      <c r="AT22" s="58">
        <f>'За год'!AX23</f>
        <v>0</v>
      </c>
      <c r="AU22" s="58">
        <f>'За год'!AY23</f>
        <v>6</v>
      </c>
      <c r="AV22" s="58">
        <f>'За год'!AZ23</f>
        <v>8</v>
      </c>
      <c r="AW22" s="58">
        <f>'За год'!BA23</f>
        <v>8</v>
      </c>
      <c r="AX22" s="58">
        <f>'За год'!BB23</f>
        <v>8</v>
      </c>
      <c r="AY22" s="58">
        <f>'За год'!BC23</f>
        <v>2</v>
      </c>
      <c r="AZ22" s="58">
        <f>'За год'!BD23</f>
        <v>3</v>
      </c>
      <c r="BA22" s="58">
        <f>'За год'!BE23</f>
        <v>3</v>
      </c>
      <c r="BB22" s="58">
        <f>'За год'!BF23</f>
        <v>4</v>
      </c>
      <c r="BC22" s="58">
        <f>'За год'!BG23</f>
        <v>1</v>
      </c>
      <c r="BD22" s="58">
        <f>'За год'!BH23</f>
        <v>2</v>
      </c>
      <c r="BE22" s="58">
        <f>'За год'!BI23</f>
        <v>3</v>
      </c>
      <c r="BF22" s="58">
        <f>'За год'!BJ23</f>
        <v>5</v>
      </c>
      <c r="BG22" s="58">
        <f>'За год'!BK23</f>
        <v>2</v>
      </c>
      <c r="BH22" s="58">
        <f>'За год'!BL23</f>
        <v>2</v>
      </c>
      <c r="BI22" s="58">
        <f>'За год'!BM23</f>
        <v>3</v>
      </c>
      <c r="BJ22" s="58">
        <f>'За год'!BN23</f>
        <v>4</v>
      </c>
      <c r="BK22" s="58">
        <f>'За год'!BO23</f>
        <v>1</v>
      </c>
      <c r="BL22" s="58">
        <f>'За год'!BP23</f>
        <v>2</v>
      </c>
      <c r="BM22" s="58">
        <f>'За год'!BQ23</f>
        <v>4</v>
      </c>
      <c r="BN22" s="58">
        <f>'За год'!BR23</f>
        <v>5</v>
      </c>
      <c r="BO22" s="58">
        <f>'За год'!BS23</f>
        <v>0</v>
      </c>
      <c r="BP22" s="58">
        <f>'За год'!BT23</f>
        <v>0</v>
      </c>
      <c r="BQ22" s="58">
        <f>'За год'!BU23</f>
        <v>0</v>
      </c>
      <c r="BR22" s="58">
        <f>'За год'!BV23</f>
        <v>0</v>
      </c>
      <c r="BS22" s="58">
        <f>'За год'!BW23</f>
        <v>0</v>
      </c>
      <c r="BT22" s="58">
        <f>'За год'!BX23</f>
        <v>1</v>
      </c>
      <c r="BU22" s="58">
        <f>'За год'!BY23</f>
        <v>2</v>
      </c>
      <c r="BV22" s="58">
        <f>'За год'!BZ23</f>
        <v>3</v>
      </c>
      <c r="BW22" s="59" t="s">
        <v>72</v>
      </c>
    </row>
    <row r="23" spans="1:75" s="67" customFormat="1" ht="291.75" customHeight="1" x14ac:dyDescent="0.25">
      <c r="A23" s="56" t="s">
        <v>23</v>
      </c>
      <c r="B23" s="57" t="s">
        <v>24</v>
      </c>
      <c r="C23" s="77" t="str">
        <f>'За год'!C24</f>
        <v xml:space="preserve">В регионе реализуется 12 программ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15.01.05 Сварщик (ручной и частично механизированной сварки (наплавки)
15.01.33 Токарь на станках с числовым программным управлением
23.01.17 Мастер по ремонту и обслуживанию автомобилей
09.02.06 Сетевое и системное администрирование
09.02.07 Информационные системы и программирование
23.02.07 Техническое обслуживание и ремонт двигателей, систем и агрегатов автомобилей
43.01.09 Повар, кондитер
43.02.12 Технология эстетических услуг
43.02.13 Технология парикмахерского искусства
</v>
      </c>
      <c r="D23" s="77" t="str">
        <f>'За год'!D24</f>
        <v>Добавилось 8 / 19 программ 
15.01.31 Мастер контрольно-измерительных приборов и автоматики
15.01.32 Оператор станков с программным управлением
15.01.34 Фрезеровщик на станках с числовым программным управлением
15.01.35 Мастер слесарных работ
15.02.12 Монтаж, техническое обслуживание и ремонт промышленного оборудования (по отраслям)
15.02.15 Технология металлообрабатывающего производства
43.02.14 Гостиничное дело
43.02.15 Поварское и кондитерское дело</v>
      </c>
      <c r="E23" s="77" t="str">
        <f>'За год'!E24</f>
        <v xml:space="preserve">Добавилось 2 / 12 программы 
10.02.05 Обеспечение информационной безопасности автоматизированных систем
27.02.06 Контроль работы измерительных приборов
</v>
      </c>
      <c r="F23" s="77" t="str">
        <f>'За год'!F24</f>
        <v>Добавилось 2 программы
15.02.09 Аддитивные технологии
54.01.20 Графический дизайнер</v>
      </c>
      <c r="G23" s="65" t="str">
        <f>'За год'!G24</f>
        <v>43.01.09 Повар, кондитер</v>
      </c>
      <c r="H23" s="65" t="str">
        <f>'За год'!H24</f>
        <v xml:space="preserve">Добавилось
43.02.14 Поварское и кондитерское дело
43.02.14 Гостиничное дело
</v>
      </c>
      <c r="I23" s="65" t="str">
        <f>'За год'!I24</f>
        <v>Добавилось
08.01.08 Мастер отделочных строительных и декоративных работ
08.01.24 Мастер столярно-плотничных, паркетных и стекольных работ</v>
      </c>
      <c r="J23" s="65" t="str">
        <f>'За год'!J24</f>
        <v>Добавилось
43.02.13 Технология парикмахерского искусства</v>
      </c>
      <c r="K23" s="65" t="str">
        <f>'За год'!K24</f>
        <v>08.01.26. Мастер по ремонту и обслуживанию инженерных систем ЖКХ
43.01.09. Повар, кондитер</v>
      </c>
      <c r="L23" s="65" t="str">
        <f>'За год'!L24</f>
        <v>Добавилось
43.02.15 Поварское и кондитерское дело
15.01.05. Сварщик (ручной и частично механизированной сварки (наплавки)</v>
      </c>
      <c r="M23" s="65" t="str">
        <f>'За год'!M24</f>
        <v>Добавилось
09.02.06 Сетевое и системное администрирование</v>
      </c>
      <c r="N23" s="65" t="str">
        <f>'За год'!N24</f>
        <v>Добавилось
15.02.12 Монтаж, техническое обслуживание и ремонт промышленного оборудования</v>
      </c>
      <c r="O23" s="65">
        <f>'За год'!O24</f>
        <v>0</v>
      </c>
      <c r="P23" s="65">
        <f>'За год'!P24</f>
        <v>0</v>
      </c>
      <c r="Q23" s="65">
        <f>'За год'!Q24</f>
        <v>0</v>
      </c>
      <c r="R23" s="65">
        <f>'За год'!R24</f>
        <v>0</v>
      </c>
      <c r="S23" s="80">
        <f>'За год'!S24</f>
        <v>0</v>
      </c>
      <c r="T23" s="65" t="str">
        <f>'За год'!T24</f>
        <v>43.02.14 Гостиничное дело</v>
      </c>
      <c r="U23" s="65" t="str">
        <f>'За год'!U24</f>
        <v>Добавилось
43.01.09 Повар, кондитер</v>
      </c>
      <c r="V23" s="65" t="str">
        <f>'За год'!V24</f>
        <v xml:space="preserve">Добавилось 
23.01.17 Мастер по ремонту и обслуживанию автомобилей
23.02.07 Техническое обслуживание и ремонт двигателей, систем и агрегатов автомобилей </v>
      </c>
      <c r="W23" s="65" t="str">
        <f>'За год'!W24</f>
        <v>43.01.09 Повар, кондитер
23.01.17 Мастер по ремонту и обслуживанию автомобилей
23.02.07 Техническое обслуживание и ремонт, двигателей, систем и агрегатов автомобиля</v>
      </c>
      <c r="X23" s="65">
        <f>'За год'!X24</f>
        <v>0</v>
      </c>
      <c r="Y23" s="65" t="str">
        <f>'За год'!Y24</f>
        <v>Добавилось
43.02.15 Поварское и кондитерское дело</v>
      </c>
      <c r="Z23" s="65">
        <f>'За год'!Z24</f>
        <v>0</v>
      </c>
      <c r="AA23" s="65" t="str">
        <f>'За год'!AA24</f>
        <v>15.01.05 Сварщик (ручной и частично механизированной сварки (наплавки)
15.01.33 Токарь на станках с числовым программным управлением
43.01.09 Повар, кондитер</v>
      </c>
      <c r="AB23" s="65" t="str">
        <f>'За год'!AB24</f>
        <v>Добавилось
43.02.15 Поварское и кондитерское дело
15.01.32 Оператор станков с программным управлением
15.01.34 Фрезеровщик на станках с ЧПУ
23.02.07 Техническое обслуживание и ремонт двигателей систем и агрегатов автомобилей
15.02.08 Технология металлообрабатыващего производства</v>
      </c>
      <c r="AC23" s="65">
        <f>'За год'!AC24</f>
        <v>0</v>
      </c>
      <c r="AD23" s="65">
        <f>'За год'!AD24</f>
        <v>0</v>
      </c>
      <c r="AE23" s="65" t="str">
        <f>'За год'!AI24</f>
        <v xml:space="preserve">09.02.07 Информационные системы и программирование
09.02.06 Сетевое и системное администрирование
</v>
      </c>
      <c r="AF23" s="65" t="str">
        <f>'За год'!AJ24</f>
        <v>Добавилось
43.02.15 Поварское и кондитерское дело</v>
      </c>
      <c r="AG23" s="65" t="str">
        <f>'За год'!AK24</f>
        <v>Добавилось
10.02.05 Обеспечение информационной безопасности автоматизированных систем</v>
      </c>
      <c r="AH23" s="65">
        <f>'За год'!AL24</f>
        <v>0</v>
      </c>
      <c r="AI23" s="65">
        <f>'За год'!AM24</f>
        <v>0</v>
      </c>
      <c r="AJ23" s="65">
        <f>'За год'!AN24</f>
        <v>0</v>
      </c>
      <c r="AK23" s="65">
        <f>'За год'!AO24</f>
        <v>0</v>
      </c>
      <c r="AL23" s="65">
        <f>'За год'!AP24</f>
        <v>0</v>
      </c>
      <c r="AM23" s="65" t="str">
        <f>'За год'!AQ24</f>
        <v xml:space="preserve">43.01.09 Повар, кондитер
</v>
      </c>
      <c r="AN23" s="65" t="str">
        <f>'За год'!AR24</f>
        <v xml:space="preserve">Добавилось
15.01.05 Сварщик (ручной и частично механизированной сварки (наплавки)
15.02.12 Монтаж, техническое обслуживание и ремонт промышленного оборудования (по отраслям)
</v>
      </c>
      <c r="AO23" s="65" t="str">
        <f>'За год'!AS24</f>
        <v>Добавилось
15.01.31 Мастер контрольно-измерительных приборов и автоматики
27.02.06 Контроль работы измерительных приборов</v>
      </c>
      <c r="AP23" s="65" t="str">
        <f>'За год'!AT24</f>
        <v>Добавилось
08.01.25 Мастер отделочных строительных и декоративных работ
15.01.35 Мастер слесарных работ
15.02.09 Аддитивные технологии</v>
      </c>
      <c r="AQ23" s="65">
        <f>'За год'!AU24</f>
        <v>0</v>
      </c>
      <c r="AR23" s="65">
        <f>'За год'!AV24</f>
        <v>0</v>
      </c>
      <c r="AS23" s="65">
        <f>'За год'!AW24</f>
        <v>0</v>
      </c>
      <c r="AT23" s="65">
        <f>'За год'!AX24</f>
        <v>0</v>
      </c>
      <c r="AU23" s="65" t="str">
        <f>'За год'!AY24</f>
        <v>15.01.15 Сварщик (ручной и частично механизированной сварки (наплавки)
43.01.09 Повар, кондитер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23.01.17 Мастер по ремонту и обслуживанию автомобилей</v>
      </c>
      <c r="AV23" s="65" t="str">
        <f>'За год'!AZ24</f>
        <v>Добавилось
43.02.15 Поварское и кондитерское дело
23.03.07 Техническое обслуживание и ремонт двигателей, систем и агрегатов автомобилей</v>
      </c>
      <c r="AW23" s="65">
        <f>'За год'!BA24</f>
        <v>0</v>
      </c>
      <c r="AX23" s="65">
        <f>'За год'!BB24</f>
        <v>0</v>
      </c>
      <c r="AY23" s="65" t="str">
        <f>'За год'!BC24</f>
        <v>43.02.12 Технология парикмахерского искусства
43.02.12 Технология эстетических услуг</v>
      </c>
      <c r="AZ23" s="65" t="str">
        <f>'За год'!BD24</f>
        <v>Добавилось
43.02.14 Гостиничное дело</v>
      </c>
      <c r="BA23" s="65">
        <f>'За год'!BE24</f>
        <v>0</v>
      </c>
      <c r="BB23" s="65" t="str">
        <f>'За год'!BF24</f>
        <v xml:space="preserve">Добавился 54.01.20 Графический дизайнер </v>
      </c>
      <c r="BC23" s="65" t="str">
        <f>'За год'!BG24</f>
        <v xml:space="preserve">43.01.09 Повар, кондитер
</v>
      </c>
      <c r="BD23" s="65" t="str">
        <f>'За год'!BH24</f>
        <v>Добавился
15.01.35 Мастер слесарных работ</v>
      </c>
      <c r="BE23" s="65" t="str">
        <f>'За год'!BI24</f>
        <v>Добавился
08.01.26 Мастер по ремонту и обслуживанию инженерных систем ЖКХ</v>
      </c>
      <c r="BF23" s="65" t="str">
        <f>'За год'!BJ24</f>
        <v>Добавилось
23.02.07 Техническое обслуживание и ремонт двигателей, систем и агрегатов автомобилей
23.01.17 Мастер по ремонту и обслуживанию автомобилей</v>
      </c>
      <c r="BG23" s="65" t="str">
        <f>'За год'!BK24</f>
        <v>15.01.05 Сварщик (ручной и частично механизированной сварки (наплавки)
43.01.09 Повар, кондитер</v>
      </c>
      <c r="BH23" s="65">
        <f>'За год'!BL24</f>
        <v>0</v>
      </c>
      <c r="BI23" s="65" t="str">
        <f>'За год'!BM24</f>
        <v xml:space="preserve">Добавилось
23.02.07 Техническое обслуживание и ремонт двигателей, систем и агрегатов автомобиля </v>
      </c>
      <c r="BJ23" s="65" t="str">
        <f>'За год'!BN24</f>
        <v>Добавилось
43.02.15 Поварское и кондитерское дело</v>
      </c>
      <c r="BK23" s="65" t="str">
        <f>'За год'!BO24</f>
        <v>15.01.05 Сварщик (ручной и частично механизированной сварки (наплавки)</v>
      </c>
      <c r="BL23" s="65" t="str">
        <f>'За год'!BP24</f>
        <v>Добавился 
15.01.31 Мастер контрольно-измерительных приборов и автоматики</v>
      </c>
      <c r="BM23" s="65" t="str">
        <f>'За год'!BQ24</f>
        <v>Добавилось
43.03.03 Гостиничное дело 
15.01.35 Мастер слесарных работ</v>
      </c>
      <c r="BN23" s="65" t="str">
        <f>'За год'!BR24</f>
        <v>Добавилось
27.02.09 Контроль работы измерительных приборов</v>
      </c>
      <c r="BO23" s="65">
        <f>'За год'!BS24</f>
        <v>0</v>
      </c>
      <c r="BP23" s="65">
        <f>'За год'!BT24</f>
        <v>0</v>
      </c>
      <c r="BQ23" s="65">
        <f>'За год'!BU24</f>
        <v>0</v>
      </c>
      <c r="BR23" s="65">
        <f>'За год'!BV24</f>
        <v>0</v>
      </c>
      <c r="BS23" s="65">
        <f>'За год'!BW24</f>
        <v>0</v>
      </c>
      <c r="BT23" s="65" t="str">
        <f>'За год'!BX24</f>
        <v xml:space="preserve">15.01.05 Сварщик (ручной и частично механизированной сварки (наплавки) </v>
      </c>
      <c r="BU23" s="65" t="str">
        <f>'За год'!BY24</f>
        <v xml:space="preserve">Добавилось
43.01.09 Повар, кондитер
</v>
      </c>
      <c r="BV23" s="65" t="str">
        <f>'За год'!BZ24</f>
        <v>Добавился
23.01.17 Мастер по ремонту и обслуживанию автомобилей</v>
      </c>
      <c r="BW23" s="65"/>
    </row>
    <row r="24" spans="1:75" s="76" customFormat="1" hidden="1" x14ac:dyDescent="0.25">
      <c r="A24" s="85" t="s">
        <v>25</v>
      </c>
      <c r="B24" s="86" t="s">
        <v>26</v>
      </c>
      <c r="C24" s="87">
        <f>'За год'!C25</f>
        <v>10646</v>
      </c>
      <c r="D24" s="87">
        <f>'За год'!D25</f>
        <v>10874</v>
      </c>
      <c r="E24" s="87">
        <f>'За год'!E25</f>
        <v>11011</v>
      </c>
      <c r="F24" s="87">
        <f>'За год'!F25</f>
        <v>11208</v>
      </c>
      <c r="G24" s="87">
        <f>'За год'!G25</f>
        <v>795</v>
      </c>
      <c r="H24" s="87">
        <f>'За год'!H25</f>
        <v>760</v>
      </c>
      <c r="I24" s="87">
        <f>'За год'!I25</f>
        <v>749</v>
      </c>
      <c r="J24" s="87">
        <f>'За год'!J25</f>
        <v>752</v>
      </c>
      <c r="K24" s="87">
        <f>'За год'!K25</f>
        <v>665</v>
      </c>
      <c r="L24" s="87">
        <f>'За год'!L25</f>
        <v>736</v>
      </c>
      <c r="M24" s="87">
        <f>'За год'!M25</f>
        <v>747</v>
      </c>
      <c r="N24" s="87">
        <f>'За год'!N25</f>
        <v>748</v>
      </c>
      <c r="O24" s="87">
        <f>'За год'!O25</f>
        <v>744</v>
      </c>
      <c r="P24" s="87">
        <f>'За год'!P25</f>
        <v>719</v>
      </c>
      <c r="Q24" s="87">
        <f>'За год'!Q25</f>
        <v>719</v>
      </c>
      <c r="R24" s="87">
        <f>'За год'!R25</f>
        <v>719</v>
      </c>
      <c r="S24" s="87">
        <f>'За год'!S25</f>
        <v>304</v>
      </c>
      <c r="T24" s="87">
        <f>'За год'!T25</f>
        <v>321</v>
      </c>
      <c r="U24" s="87">
        <f>'За год'!U25</f>
        <v>349</v>
      </c>
      <c r="V24" s="87">
        <f>'За год'!V25</f>
        <v>377</v>
      </c>
      <c r="W24" s="87">
        <f>'За год'!W25</f>
        <v>447</v>
      </c>
      <c r="X24" s="87">
        <f>'За год'!X25</f>
        <v>488</v>
      </c>
      <c r="Y24" s="87">
        <f>'За год'!Y25</f>
        <v>510</v>
      </c>
      <c r="Z24" s="87">
        <f>'За год'!Z25</f>
        <v>505</v>
      </c>
      <c r="AA24" s="87">
        <f>'За год'!AA25</f>
        <v>1341</v>
      </c>
      <c r="AB24" s="87">
        <f>'За год'!AB25</f>
        <v>1316</v>
      </c>
      <c r="AC24" s="87">
        <f>'За год'!AC25</f>
        <v>1292</v>
      </c>
      <c r="AD24" s="87">
        <f>'За год'!AD25</f>
        <v>1393</v>
      </c>
      <c r="AE24" s="87">
        <f>'За год'!AI25</f>
        <v>1001</v>
      </c>
      <c r="AF24" s="87">
        <f>'За год'!AJ25</f>
        <v>1050</v>
      </c>
      <c r="AG24" s="87">
        <f>'За год'!AK25</f>
        <v>1075</v>
      </c>
      <c r="AH24" s="87">
        <f>'За год'!AL25</f>
        <v>1100</v>
      </c>
      <c r="AI24" s="87">
        <f>'За год'!AM25</f>
        <v>640</v>
      </c>
      <c r="AJ24" s="87">
        <f>'За год'!AN25</f>
        <v>660</v>
      </c>
      <c r="AK24" s="87">
        <f>'За год'!AO25</f>
        <v>680</v>
      </c>
      <c r="AL24" s="87">
        <f>'За год'!AP25</f>
        <v>680</v>
      </c>
      <c r="AM24" s="87">
        <f>'За год'!AQ25</f>
        <v>699</v>
      </c>
      <c r="AN24" s="87">
        <f>'За год'!AR25</f>
        <v>730</v>
      </c>
      <c r="AO24" s="87">
        <f>'За год'!AS25</f>
        <v>760</v>
      </c>
      <c r="AP24" s="87">
        <f>'За год'!AT25</f>
        <v>800</v>
      </c>
      <c r="AQ24" s="87">
        <f>'За год'!AU25</f>
        <v>661</v>
      </c>
      <c r="AR24" s="87">
        <f>'За год'!AV25</f>
        <v>700</v>
      </c>
      <c r="AS24" s="87">
        <f>'За год'!AW25</f>
        <v>705</v>
      </c>
      <c r="AT24" s="87">
        <f>'За год'!AX25</f>
        <v>710</v>
      </c>
      <c r="AU24" s="87">
        <f>'За год'!AY25</f>
        <v>1192</v>
      </c>
      <c r="AV24" s="87">
        <f>'За год'!AZ25</f>
        <v>1170</v>
      </c>
      <c r="AW24" s="87">
        <f>'За год'!BA25</f>
        <v>1150</v>
      </c>
      <c r="AX24" s="87">
        <f>'За год'!BB25</f>
        <v>1100</v>
      </c>
      <c r="AY24" s="87">
        <f>'За год'!BC25</f>
        <v>921</v>
      </c>
      <c r="AZ24" s="87">
        <f>'За год'!BD25</f>
        <v>930</v>
      </c>
      <c r="BA24" s="87">
        <f>'За год'!BE25</f>
        <v>930</v>
      </c>
      <c r="BB24" s="87">
        <f>'За год'!BF25</f>
        <v>930</v>
      </c>
      <c r="BC24" s="87">
        <f>'За год'!BG25</f>
        <v>313</v>
      </c>
      <c r="BD24" s="87">
        <f>'За год'!BH25</f>
        <v>335</v>
      </c>
      <c r="BE24" s="87">
        <f>'За год'!BI25</f>
        <v>325</v>
      </c>
      <c r="BF24" s="87">
        <f>'За год'!BJ25</f>
        <v>340</v>
      </c>
      <c r="BG24" s="87">
        <f>'За год'!BK25</f>
        <v>218</v>
      </c>
      <c r="BH24" s="87">
        <f>'За год'!BL25</f>
        <v>216</v>
      </c>
      <c r="BI24" s="87">
        <f>'За год'!BM25</f>
        <v>205</v>
      </c>
      <c r="BJ24" s="87">
        <f>'За год'!BN25</f>
        <v>198</v>
      </c>
      <c r="BK24" s="87">
        <f>'За год'!BO25</f>
        <v>274</v>
      </c>
      <c r="BL24" s="87">
        <f>'За год'!BP25</f>
        <v>324</v>
      </c>
      <c r="BM24" s="87">
        <f>'За год'!BQ25</f>
        <v>360</v>
      </c>
      <c r="BN24" s="87">
        <f>'За год'!BR25</f>
        <v>394</v>
      </c>
      <c r="BO24" s="87">
        <f>'За год'!BS25</f>
        <v>274</v>
      </c>
      <c r="BP24" s="87">
        <f>'За год'!BT25</f>
        <v>283</v>
      </c>
      <c r="BQ24" s="87">
        <f>'За год'!BU25</f>
        <v>297</v>
      </c>
      <c r="BR24" s="87">
        <f>'За год'!BV25</f>
        <v>290</v>
      </c>
      <c r="BS24" s="87">
        <f>'За год'!BW25</f>
        <v>157</v>
      </c>
      <c r="BT24" s="87">
        <f>'За год'!BX25</f>
        <v>136</v>
      </c>
      <c r="BU24" s="87">
        <f>'За год'!BY25</f>
        <v>158</v>
      </c>
      <c r="BV24" s="87">
        <f>'За год'!BZ25</f>
        <v>172</v>
      </c>
      <c r="BW24" s="88" t="s">
        <v>73</v>
      </c>
    </row>
    <row r="25" spans="1:75" s="54" customFormat="1" ht="31.5" hidden="1" x14ac:dyDescent="0.25">
      <c r="A25" s="61" t="s">
        <v>27</v>
      </c>
      <c r="B25" s="63" t="s">
        <v>28</v>
      </c>
      <c r="C25" s="58">
        <f>'За год'!C26</f>
        <v>1303</v>
      </c>
      <c r="D25" s="58">
        <f>'За год'!D26</f>
        <v>1812</v>
      </c>
      <c r="E25" s="58">
        <f>'За год'!E26</f>
        <v>2131</v>
      </c>
      <c r="F25" s="58">
        <f>'За год'!F26</f>
        <v>2631</v>
      </c>
      <c r="G25" s="58">
        <f>'За год'!G26</f>
        <v>110</v>
      </c>
      <c r="H25" s="58">
        <f>'За год'!H26</f>
        <v>130</v>
      </c>
      <c r="I25" s="58">
        <f>'За год'!I26</f>
        <v>150</v>
      </c>
      <c r="J25" s="58">
        <f>'За год'!J26</f>
        <v>165</v>
      </c>
      <c r="K25" s="58">
        <f>'За год'!K26</f>
        <v>70</v>
      </c>
      <c r="L25" s="58">
        <f>'За год'!L26</f>
        <v>135</v>
      </c>
      <c r="M25" s="58">
        <f>'За год'!M26</f>
        <v>160</v>
      </c>
      <c r="N25" s="58">
        <f>'За год'!N26</f>
        <v>182</v>
      </c>
      <c r="O25" s="58">
        <f>'За год'!O26</f>
        <v>13</v>
      </c>
      <c r="P25" s="58">
        <f>'За год'!P26</f>
        <v>18</v>
      </c>
      <c r="Q25" s="58">
        <f>'За год'!Q26</f>
        <v>21</v>
      </c>
      <c r="R25" s="58">
        <f>'За год'!R26</f>
        <v>24</v>
      </c>
      <c r="S25" s="58">
        <f>'За год'!S26</f>
        <v>20</v>
      </c>
      <c r="T25" s="58">
        <f>'За год'!T26</f>
        <v>69</v>
      </c>
      <c r="U25" s="58">
        <f>'За год'!U26</f>
        <v>90</v>
      </c>
      <c r="V25" s="58">
        <f>'За год'!V26</f>
        <v>105</v>
      </c>
      <c r="W25" s="58">
        <f>'За год'!W26</f>
        <v>1</v>
      </c>
      <c r="X25" s="58">
        <f>'За год'!X26</f>
        <v>2</v>
      </c>
      <c r="Y25" s="58">
        <f>'За год'!Y26</f>
        <v>2</v>
      </c>
      <c r="Z25" s="58">
        <f>'За год'!Z26</f>
        <v>3</v>
      </c>
      <c r="AA25" s="58">
        <f>'За год'!AA26</f>
        <v>192</v>
      </c>
      <c r="AB25" s="58">
        <f>'За год'!AB26</f>
        <v>360</v>
      </c>
      <c r="AC25" s="58">
        <f>'За год'!AC26</f>
        <v>450</v>
      </c>
      <c r="AD25" s="58">
        <f>'За год'!AD26</f>
        <v>550</v>
      </c>
      <c r="AE25" s="58">
        <f>'За год'!AI26</f>
        <v>109</v>
      </c>
      <c r="AF25" s="58">
        <f>'За год'!AJ26</f>
        <v>250</v>
      </c>
      <c r="AG25" s="58">
        <f>'За год'!AK26</f>
        <v>300</v>
      </c>
      <c r="AH25" s="58">
        <f>'За год'!AL26</f>
        <v>500</v>
      </c>
      <c r="AI25" s="58">
        <f>'За год'!AM26</f>
        <v>20</v>
      </c>
      <c r="AJ25" s="58">
        <f>'За год'!AN26</f>
        <v>40</v>
      </c>
      <c r="AK25" s="58">
        <f>'За год'!AO26</f>
        <v>40</v>
      </c>
      <c r="AL25" s="58">
        <f>'За год'!AP26</f>
        <v>40</v>
      </c>
      <c r="AM25" s="58">
        <f>'За год'!AQ26</f>
        <v>96</v>
      </c>
      <c r="AN25" s="58">
        <f>'За год'!AR26</f>
        <v>84</v>
      </c>
      <c r="AO25" s="58">
        <f>'За год'!AS26</f>
        <v>105</v>
      </c>
      <c r="AP25" s="58">
        <f>'За год'!AT26</f>
        <v>184</v>
      </c>
      <c r="AQ25" s="58">
        <f>'За год'!AU26</f>
        <v>422</v>
      </c>
      <c r="AR25" s="58">
        <f>'За год'!AV26</f>
        <v>430</v>
      </c>
      <c r="AS25" s="58">
        <f>'За год'!AW26</f>
        <v>440</v>
      </c>
      <c r="AT25" s="58">
        <f>'За год'!AX26</f>
        <v>450</v>
      </c>
      <c r="AU25" s="58">
        <f>'За год'!AY26</f>
        <v>45</v>
      </c>
      <c r="AV25" s="58">
        <f>'За год'!AZ26</f>
        <v>65</v>
      </c>
      <c r="AW25" s="58">
        <f>'За год'!BA26</f>
        <v>100</v>
      </c>
      <c r="AX25" s="58">
        <f>'За год'!BB26</f>
        <v>140</v>
      </c>
      <c r="AY25" s="58">
        <f>'За год'!BC26</f>
        <v>21</v>
      </c>
      <c r="AZ25" s="58">
        <f>'За год'!BD26</f>
        <v>28</v>
      </c>
      <c r="BA25" s="58">
        <f>'За год'!BE26</f>
        <v>40</v>
      </c>
      <c r="BB25" s="58">
        <f>'За год'!BF26</f>
        <v>44</v>
      </c>
      <c r="BC25" s="58">
        <f>'За год'!BG26</f>
        <v>75</v>
      </c>
      <c r="BD25" s="58">
        <f>'За год'!BH26</f>
        <v>100</v>
      </c>
      <c r="BE25" s="58">
        <f>'За год'!BI26</f>
        <v>120</v>
      </c>
      <c r="BF25" s="58">
        <f>'За год'!BJ26</f>
        <v>150</v>
      </c>
      <c r="BG25" s="58">
        <f>'За год'!BK26</f>
        <v>23</v>
      </c>
      <c r="BH25" s="58">
        <f>'За год'!BL26</f>
        <v>28</v>
      </c>
      <c r="BI25" s="58">
        <f>'За год'!BM26</f>
        <v>30</v>
      </c>
      <c r="BJ25" s="58">
        <f>'За год'!BN26</f>
        <v>9</v>
      </c>
      <c r="BK25" s="58">
        <f>'За год'!BO26</f>
        <v>21</v>
      </c>
      <c r="BL25" s="58">
        <f>'За год'!BP26</f>
        <v>22</v>
      </c>
      <c r="BM25" s="58">
        <f>'За год'!BQ26</f>
        <v>30</v>
      </c>
      <c r="BN25" s="58">
        <f>'За год'!BR26</f>
        <v>30</v>
      </c>
      <c r="BO25" s="58">
        <f>'За год'!BS26</f>
        <v>30</v>
      </c>
      <c r="BP25" s="58">
        <f>'За год'!BT26</f>
        <v>33</v>
      </c>
      <c r="BQ25" s="58">
        <f>'За год'!BU26</f>
        <v>35</v>
      </c>
      <c r="BR25" s="58">
        <f>'За год'!BV26</f>
        <v>35</v>
      </c>
      <c r="BS25" s="58">
        <f>'За год'!BW26</f>
        <v>35</v>
      </c>
      <c r="BT25" s="58">
        <f>'За год'!BX26</f>
        <v>18</v>
      </c>
      <c r="BU25" s="58">
        <f>'За год'!BY26</f>
        <v>18</v>
      </c>
      <c r="BV25" s="58">
        <f>'За год'!BZ26</f>
        <v>20</v>
      </c>
      <c r="BW25" s="59" t="s">
        <v>76</v>
      </c>
    </row>
    <row r="26" spans="1:75" s="54" customFormat="1" ht="41.25" customHeight="1" x14ac:dyDescent="0.25">
      <c r="A26" s="56" t="s">
        <v>29</v>
      </c>
      <c r="B26" s="57" t="s">
        <v>30</v>
      </c>
      <c r="C26" s="58">
        <f>'За год'!C30</f>
        <v>18</v>
      </c>
      <c r="D26" s="58">
        <f>'За год'!D30</f>
        <v>24</v>
      </c>
      <c r="E26" s="58">
        <f>'За год'!E30</f>
        <v>32</v>
      </c>
      <c r="F26" s="58">
        <f>'За год'!F30</f>
        <v>39</v>
      </c>
      <c r="G26" s="58">
        <f>'За год'!G30</f>
        <v>6</v>
      </c>
      <c r="H26" s="58">
        <f>'За год'!H30</f>
        <v>6</v>
      </c>
      <c r="I26" s="58">
        <f>'За год'!I30</f>
        <v>9</v>
      </c>
      <c r="J26" s="58">
        <f>'За год'!J30</f>
        <v>10</v>
      </c>
      <c r="K26" s="58">
        <f>'За год'!K30</f>
        <v>2</v>
      </c>
      <c r="L26" s="58">
        <f>'За год'!L30</f>
        <v>4</v>
      </c>
      <c r="M26" s="58">
        <f>'За год'!M30</f>
        <v>5</v>
      </c>
      <c r="N26" s="58">
        <f>'За год'!N30</f>
        <v>6</v>
      </c>
      <c r="O26" s="58">
        <f>'За год'!O30</f>
        <v>1</v>
      </c>
      <c r="P26" s="58">
        <f>'За год'!P30</f>
        <v>1</v>
      </c>
      <c r="Q26" s="58">
        <f>'За год'!Q30</f>
        <v>2</v>
      </c>
      <c r="R26" s="58">
        <f>'За год'!R30</f>
        <v>2</v>
      </c>
      <c r="S26" s="58">
        <f>'За год'!S30</f>
        <v>4</v>
      </c>
      <c r="T26" s="58">
        <f>'За год'!T30</f>
        <v>4</v>
      </c>
      <c r="U26" s="58">
        <f>'За год'!U30</f>
        <v>5</v>
      </c>
      <c r="V26" s="58">
        <f>'За год'!V30</f>
        <v>7</v>
      </c>
      <c r="W26" s="58">
        <f>'За год'!W30</f>
        <v>2</v>
      </c>
      <c r="X26" s="58">
        <f>'За год'!X30</f>
        <v>2</v>
      </c>
      <c r="Y26" s="58">
        <f>'За год'!Y30</f>
        <v>4</v>
      </c>
      <c r="Z26" s="58">
        <f>'За год'!Z30</f>
        <v>5</v>
      </c>
      <c r="AA26" s="58">
        <f>'За год'!AA30</f>
        <v>5</v>
      </c>
      <c r="AB26" s="58">
        <f>'За год'!AB30</f>
        <v>6</v>
      </c>
      <c r="AC26" s="58">
        <f>'За год'!AC30</f>
        <v>9</v>
      </c>
      <c r="AD26" s="58">
        <f>'За год'!AD30</f>
        <v>10</v>
      </c>
      <c r="AE26" s="58">
        <f>'За год'!AI30</f>
        <v>5</v>
      </c>
      <c r="AF26" s="58">
        <f>'За год'!AJ30</f>
        <v>6</v>
      </c>
      <c r="AG26" s="58">
        <f>'За год'!AK30</f>
        <v>8</v>
      </c>
      <c r="AH26" s="58">
        <f>'За год'!AL30</f>
        <v>8</v>
      </c>
      <c r="AI26" s="58">
        <f>'За год'!AM30</f>
        <v>1</v>
      </c>
      <c r="AJ26" s="58">
        <f>'За год'!AN30</f>
        <v>1</v>
      </c>
      <c r="AK26" s="58">
        <f>'За год'!AO30</f>
        <v>2</v>
      </c>
      <c r="AL26" s="58">
        <f>'За год'!AP30</f>
        <v>2</v>
      </c>
      <c r="AM26" s="58">
        <f>'За год'!AQ30</f>
        <v>6</v>
      </c>
      <c r="AN26" s="58">
        <f>'За год'!AR30</f>
        <v>5</v>
      </c>
      <c r="AO26" s="58">
        <f>'За год'!AS30</f>
        <v>6</v>
      </c>
      <c r="AP26" s="58">
        <f>'За год'!AT30</f>
        <v>10</v>
      </c>
      <c r="AQ26" s="58">
        <f>'За год'!AU30</f>
        <v>3</v>
      </c>
      <c r="AR26" s="58">
        <f>'За год'!AV30</f>
        <v>3</v>
      </c>
      <c r="AS26" s="58">
        <f>'За год'!AW30</f>
        <v>3</v>
      </c>
      <c r="AT26" s="58">
        <f>'За год'!AX30</f>
        <v>3</v>
      </c>
      <c r="AU26" s="58">
        <f>'За год'!AY30</f>
        <v>8</v>
      </c>
      <c r="AV26" s="58">
        <f>'За год'!AZ30</f>
        <v>8</v>
      </c>
      <c r="AW26" s="58">
        <f>'За год'!BA30</f>
        <v>9</v>
      </c>
      <c r="AX26" s="58">
        <f>'За год'!BB30</f>
        <v>11</v>
      </c>
      <c r="AY26" s="58">
        <f>'За год'!BC30</f>
        <v>2</v>
      </c>
      <c r="AZ26" s="58">
        <f>'За год'!BD30</f>
        <v>3</v>
      </c>
      <c r="BA26" s="58">
        <f>'За год'!BE30</f>
        <v>4</v>
      </c>
      <c r="BB26" s="58">
        <f>'За год'!BF30</f>
        <v>5</v>
      </c>
      <c r="BC26" s="58">
        <f>'За год'!BG30</f>
        <v>3</v>
      </c>
      <c r="BD26" s="58">
        <f>'За год'!BH30</f>
        <v>3</v>
      </c>
      <c r="BE26" s="58">
        <f>'За год'!BI30</f>
        <v>3</v>
      </c>
      <c r="BF26" s="58">
        <f>'За год'!BJ30</f>
        <v>4</v>
      </c>
      <c r="BG26" s="58">
        <f>'За год'!BK30</f>
        <v>4</v>
      </c>
      <c r="BH26" s="58">
        <f>'За год'!BL30</f>
        <v>4</v>
      </c>
      <c r="BI26" s="58">
        <f>'За год'!BM30</f>
        <v>4</v>
      </c>
      <c r="BJ26" s="58">
        <f>'За год'!BN30</f>
        <v>4</v>
      </c>
      <c r="BK26" s="58">
        <f>'За год'!BO30</f>
        <v>3</v>
      </c>
      <c r="BL26" s="58">
        <f>'За год'!BP30</f>
        <v>2</v>
      </c>
      <c r="BM26" s="58">
        <f>'За год'!BQ30</f>
        <v>3</v>
      </c>
      <c r="BN26" s="58">
        <f>'За год'!BR30</f>
        <v>3</v>
      </c>
      <c r="BO26" s="58">
        <f>'За год'!BS30</f>
        <v>1</v>
      </c>
      <c r="BP26" s="58">
        <f>'За год'!BT30</f>
        <v>1</v>
      </c>
      <c r="BQ26" s="58">
        <f>'За год'!BU30</f>
        <v>1</v>
      </c>
      <c r="BR26" s="58">
        <f>'За год'!BV30</f>
        <v>1</v>
      </c>
      <c r="BS26" s="58">
        <f>'За год'!BW30</f>
        <v>4</v>
      </c>
      <c r="BT26" s="58">
        <f>'За год'!BX30</f>
        <v>4</v>
      </c>
      <c r="BU26" s="58">
        <f>'За год'!BY30</f>
        <v>4</v>
      </c>
      <c r="BV26" s="58">
        <f>'За год'!BZ30</f>
        <v>4</v>
      </c>
      <c r="BW26" s="59" t="s">
        <v>77</v>
      </c>
    </row>
    <row r="27" spans="1:75" s="71" customFormat="1" ht="239.25" customHeight="1" x14ac:dyDescent="0.25">
      <c r="A27" s="68" t="s">
        <v>31</v>
      </c>
      <c r="B27" s="69" t="s">
        <v>32</v>
      </c>
      <c r="C27" s="77" t="str">
        <f>'За год'!C31</f>
        <v>Медицинский и социальный уход (ММК)
Сварочные технологии (МИК)
Дошкольное воспитание (МПК)
Преподавание в младших классах (МПК)
Электромонтаж (КИК)
Саамское рукоделие (СНК)
Сетевое и системное администрирование (МКЭиИТ)
Парикмахерское искусство (МТКС)
Ремонт и обслуживание легковых автомобилей (КТК)
Поварское дело (АПК)
Инженерный дизайн CAD (САПР) (МИК)
Программные решения для бизнеса (МКЭиИТ)
Облицовка плиткой (МонПК)
Малярные и декоративные работы (МСК)
Физическая культура и спорт (СКФКиС)
Предпринимательство (МКЭиИТ)
Туризм (МТКС)
Электромонтаж. Юниоры</v>
      </c>
      <c r="D27" s="77" t="str">
        <f>'За год'!D31</f>
        <v xml:space="preserve">Добавилось
Фрезерные работы на станках с ЧПУ (МИК)
Управление железнодорожным транспортом (КИК)
Прикладная эстетика (МТКС)
Поварское дело. Юниоры (АПК)
Программные решения для бизнеса. Юниоры (МКЭиИТ)
Малярные и декоративные работы. Юниоры (МСК)
</v>
      </c>
      <c r="E27" s="77" t="str">
        <f>'За год'!E31</f>
        <v>Добавилось
Автопокраска (КТК)
Медицинский и социальный уход. Юниоры (ММК)
Токарные работы на станках с ЧПУ (МИК)
Столярное дело (МСК)
Кондитерское дело (АПК)
Сетевое и системное администрирование. Юниоры (МКЭиИТ)
Поварское дело. JS (МКЭиИТ)
Промышленная автоматика (ПЭК)</v>
      </c>
      <c r="F27" s="77" t="str">
        <f>'За год'!F31</f>
        <v>Добавилось
Программные решения для бизнеса. Юниоры (МКЭиИТ)
Технологии моды (МТКС)
Выпечка осетинских пирогов (МонПК)
Слесарное дело (ОГПК)
Кузовной ремонт (КТК)
Сантехника и отопление (МонПК)
Обсуживание грузовой техники (КПК)</v>
      </c>
      <c r="G27" s="70" t="str">
        <f>'За год'!G31</f>
        <v>Поварское дело
Парикмахерское искусство
Электромонтаж
Облицовка плиткой
Туризм
Сварочные технологии</v>
      </c>
      <c r="H27" s="70">
        <f>'За год'!H31</f>
        <v>0</v>
      </c>
      <c r="I27" s="70" t="str">
        <f>'За год'!I31</f>
        <v>Добавилось
Малярные и декоративные работы
Кондитерское дело
Столярное дело</v>
      </c>
      <c r="J27" s="70" t="str">
        <f>'За год'!J31</f>
        <v>Добавилось
Плотницкое дело</v>
      </c>
      <c r="K27" s="70" t="str">
        <f>'За год'!K31</f>
        <v xml:space="preserve">Электромонтаж
Поварское дело </v>
      </c>
      <c r="L27" s="70" t="str">
        <f>'За год'!L31</f>
        <v>Добавилось
Управление ж.д. транспортом
Сварочные технологии</v>
      </c>
      <c r="M27" s="58" t="str">
        <f>'За год'!M31</f>
        <v>Добавилось
Сетевое и системное администрирование</v>
      </c>
      <c r="N27" s="58" t="str">
        <f>'За год'!N31</f>
        <v>Добавилось
Сантехника и отопление</v>
      </c>
      <c r="O27" s="65" t="str">
        <f>'За год'!O31</f>
        <v>Медицинский и социальный уход</v>
      </c>
      <c r="P27" s="65">
        <f>'За год'!P31</f>
        <v>0</v>
      </c>
      <c r="Q27" s="65" t="str">
        <f>'За год'!Q31</f>
        <v>Добавилось
Медицинский и социальный уход. Юниор</v>
      </c>
      <c r="R27" s="65">
        <f>'За год'!R31</f>
        <v>0</v>
      </c>
      <c r="S27" s="65" t="str">
        <f>'За год'!S31</f>
        <v>Электромонтаж
Туризм
Дошкольное воспитание
Ремонт и обслуживание легковых автомобилей</v>
      </c>
      <c r="T27" s="66">
        <f>'За год'!T31</f>
        <v>0</v>
      </c>
      <c r="U27" s="66" t="str">
        <f>'За год'!U31</f>
        <v>Убрали Туризм
Добавили 
Поварское дело
Кондитерское дело</v>
      </c>
      <c r="V27" s="66" t="str">
        <f>'За год'!V31</f>
        <v>Добавили 
Кузовной ремонт
Обслуживание грузовой техники</v>
      </c>
      <c r="W27" s="65" t="str">
        <f>'За год'!W31</f>
        <v>Ремонт и обслуживание легковых автомобилей
Поварское дело</v>
      </c>
      <c r="X27" s="66">
        <f>'За год'!X31</f>
        <v>0</v>
      </c>
      <c r="Y27" s="65" t="str">
        <f>'За год'!Y31</f>
        <v>Добавилось
Кондитерское дело
Автопокраска</v>
      </c>
      <c r="Z27" s="65" t="str">
        <f>'За год'!Z31</f>
        <v>Добавилось
Кузовной ремонт</v>
      </c>
      <c r="AA27" s="65" t="str">
        <f>'За год'!AA31</f>
        <v>Сварочные технологии
Электромонтаж
Инженерный дизайн CAD
Поварское дело
Ремонт и обслуживание легковых автомобилей Предпринимательство</v>
      </c>
      <c r="AB27" s="66" t="str">
        <f>'За год'!AB31</f>
        <v xml:space="preserve">Добавилось Инженерный дизайн (юниоры) </v>
      </c>
      <c r="AC27" s="65" t="str">
        <f>'За год'!AC31</f>
        <v>Добавилось
Кондитерское дело
Токарные работы на станках с ЧПУ Фрезерные работы на станках с ЧПУ</v>
      </c>
      <c r="AD27" s="65" t="str">
        <f>'За год'!AD31</f>
        <v>Добавилось     Реверсивный инжиниринг</v>
      </c>
      <c r="AE27" s="65" t="str">
        <f>'За год'!AI31</f>
        <v>Сетевое и системное администрирование
Сетевое и системное администрирование JS
Предпринимательство
Программные решения для бизнеса
Поварское дело</v>
      </c>
      <c r="AF27" s="65" t="str">
        <f>'За год'!AJ31</f>
        <v>Добавилось
Программные решения для бизнеса. Юниоры</v>
      </c>
      <c r="AG27" s="65" t="str">
        <f>'За год'!AK31</f>
        <v xml:space="preserve">Добавилось
Сетевое и системное администрирование. Юниоры
Поварское дело. JS
</v>
      </c>
      <c r="AH27" s="65">
        <f>'За год'!AL31</f>
        <v>0</v>
      </c>
      <c r="AI27" s="65" t="str">
        <f>'За год'!AM31</f>
        <v>Медицинский и социальный уход</v>
      </c>
      <c r="AJ27" s="65">
        <f>'За год'!AN31</f>
        <v>0</v>
      </c>
      <c r="AK27" s="66" t="str">
        <f>'За год'!AO31</f>
        <v>Добавилось
Медицинский и социальный уход. Юниоры</v>
      </c>
      <c r="AL27" s="66">
        <f>'За год'!AP31</f>
        <v>0</v>
      </c>
      <c r="AM27" s="65" t="str">
        <f>'За год'!AQ31</f>
        <v>Сварочные технологии
Поварское дело
Облицовка плиткой
Туризм
Малярные и декоративные работы
Ремонт и обслуживание автомобилей</v>
      </c>
      <c r="AN27" s="66" t="str">
        <f>'За год'!AR31</f>
        <v>Исчезло
Ремонт и обслуживание легковых автомобилей</v>
      </c>
      <c r="AO27" s="66" t="str">
        <f>'За год'!AS31</f>
        <v xml:space="preserve">Добавилось
Кондитерское дело
</v>
      </c>
      <c r="AP27" s="65" t="str">
        <f>'За год'!AT31</f>
        <v>Добавилось
Электромонтаж
Ремонт и обслуживание автомобилей
Выпечка осетинских пирогов
Сантехника и отопление</v>
      </c>
      <c r="AQ27" s="65" t="str">
        <f>'За год'!AU31</f>
        <v>Дошкольное воспитание
Преподавание в младших классах
Туризм</v>
      </c>
      <c r="AR27" s="65">
        <f>'За год'!AV31</f>
        <v>0</v>
      </c>
      <c r="AS27" s="65">
        <f>'За год'!AW31</f>
        <v>0</v>
      </c>
      <c r="AT27" s="65">
        <f>'За год'!AX31</f>
        <v>0</v>
      </c>
      <c r="AU27" s="65" t="str">
        <f>'За год'!AY31</f>
        <v>Малярные и декоративные работы
Электромонтаж
Сварочные технологии
Ремонт и обслуживание легковых автомобилей
Поварское дело
Облицовка плиткой
Предпринимательство
Инженерный дизайн CAD</v>
      </c>
      <c r="AV27" s="66">
        <f>'За год'!AZ31</f>
        <v>0</v>
      </c>
      <c r="AW27" s="65" t="str">
        <f>'За год'!BA31</f>
        <v>Добавилось
Столярное дело</v>
      </c>
      <c r="AX27" s="66" t="str">
        <f>'За год'!BB31</f>
        <v>Добавилось 
Сантехника и отопление
Кузовной ремонт</v>
      </c>
      <c r="AY27" s="65" t="str">
        <f>'За год'!BC31</f>
        <v>Парикмахерское искусство
Туризм</v>
      </c>
      <c r="AZ27" s="65" t="str">
        <f>'За год'!BD31</f>
        <v>Добавилось
Прикладная эстетика</v>
      </c>
      <c r="BA27" s="65" t="str">
        <f>'За год'!BE31</f>
        <v>Добавилось
Гостиничное дело</v>
      </c>
      <c r="BB27" s="66" t="str">
        <f>'За год'!BF31</f>
        <v>Добавилось Технологии моды</v>
      </c>
      <c r="BC27" s="65" t="str">
        <f>'За год'!BG31</f>
        <v xml:space="preserve">Поварское дело
Ремонт и обслуживание легковых автомобилей
Электромонтаж
</v>
      </c>
      <c r="BD27" s="65" t="str">
        <f>'За год'!BH31</f>
        <v xml:space="preserve">Добавилось
Сварочные технологии
</v>
      </c>
      <c r="BE27" s="65">
        <f>'За год'!BI31</f>
        <v>0</v>
      </c>
      <c r="BF27" s="65" t="str">
        <f>'За год'!BJ31</f>
        <v>Добавилось
Сантехника и отопление</v>
      </c>
      <c r="BG27" s="65" t="str">
        <f>'За год'!BK31</f>
        <v xml:space="preserve">Поварское дело
Сварочные технологии
Дошкольное вопистание
Ремонт и обслуживание легковых автомобилей </v>
      </c>
      <c r="BH27" s="66">
        <f>'За год'!BL31</f>
        <v>0</v>
      </c>
      <c r="BI27" s="66">
        <f>'За год'!BM31</f>
        <v>0</v>
      </c>
      <c r="BJ27" s="66">
        <f>'За год'!BN31</f>
        <v>0</v>
      </c>
      <c r="BK27" s="65" t="str">
        <f>'За год'!BO31</f>
        <v>Электромонтаж
Ремонт и обслуживание легковых автомобилей
Сварочные технологии</v>
      </c>
      <c r="BL27" s="65" t="str">
        <f>'За год'!BP31</f>
        <v>Исчезло Ремонт и обслуживание легковых автомобилей</v>
      </c>
      <c r="BM27" s="65" t="str">
        <f>'За год'!BQ31</f>
        <v>Добавилось
Промышленная автоматика</v>
      </c>
      <c r="BN27" s="65">
        <f>'За год'!BR31</f>
        <v>0</v>
      </c>
      <c r="BO27" s="65" t="str">
        <f>'За год'!BS31</f>
        <v>Физическая культура и спорт</v>
      </c>
      <c r="BP27" s="66">
        <f>'За год'!BT31</f>
        <v>0</v>
      </c>
      <c r="BQ27" s="66">
        <f>'За год'!BU31</f>
        <v>0</v>
      </c>
      <c r="BR27" s="66">
        <f>'За год'!BV31</f>
        <v>0</v>
      </c>
      <c r="BS27" s="70" t="str">
        <f>'За год'!BW31</f>
        <v>Ремонт и обслуживание легковых автомобилей
Сварочные технологии
Саамское рукоделие (презентационная)
Поварское дело</v>
      </c>
      <c r="BT27" s="70">
        <f>'За год'!BX31</f>
        <v>0</v>
      </c>
      <c r="BU27" s="70">
        <f>'За год'!BY31</f>
        <v>0</v>
      </c>
      <c r="BV27" s="70">
        <f>'За год'!BZ31</f>
        <v>0</v>
      </c>
      <c r="BW27" s="65"/>
    </row>
    <row r="28" spans="1:75" s="54" customFormat="1" ht="47.25" x14ac:dyDescent="0.25">
      <c r="A28" s="61" t="s">
        <v>33</v>
      </c>
      <c r="B28" s="62" t="s">
        <v>269</v>
      </c>
      <c r="C28" s="58">
        <f>'За год'!C32</f>
        <v>18</v>
      </c>
      <c r="D28" s="58">
        <f>'За год'!D32</f>
        <v>24</v>
      </c>
      <c r="E28" s="58">
        <f>'За год'!E32</f>
        <v>30</v>
      </c>
      <c r="F28" s="58">
        <f>'За год'!F32</f>
        <v>31</v>
      </c>
      <c r="G28" s="58">
        <f>'За год'!G32</f>
        <v>4</v>
      </c>
      <c r="H28" s="58">
        <f>'За год'!H32</f>
        <v>5</v>
      </c>
      <c r="I28" s="58">
        <f>'За год'!I32</f>
        <v>7</v>
      </c>
      <c r="J28" s="58">
        <f>'За год'!J32</f>
        <v>8</v>
      </c>
      <c r="K28" s="58">
        <f>'За год'!K32</f>
        <v>2</v>
      </c>
      <c r="L28" s="58">
        <f>'За год'!L32</f>
        <v>6</v>
      </c>
      <c r="M28" s="58">
        <f>'За год'!M32</f>
        <v>7</v>
      </c>
      <c r="N28" s="58">
        <f>'За год'!N32</f>
        <v>8</v>
      </c>
      <c r="O28" s="58">
        <f>'За год'!O32</f>
        <v>1</v>
      </c>
      <c r="P28" s="58">
        <f>'За год'!P32</f>
        <v>1</v>
      </c>
      <c r="Q28" s="58">
        <f>'За год'!Q32</f>
        <v>2</v>
      </c>
      <c r="R28" s="58">
        <f>'За год'!R32</f>
        <v>2</v>
      </c>
      <c r="S28" s="58">
        <f>'За год'!S32</f>
        <v>1</v>
      </c>
      <c r="T28" s="58">
        <f>'За год'!T32</f>
        <v>2</v>
      </c>
      <c r="U28" s="58">
        <f>'За год'!U32</f>
        <v>3</v>
      </c>
      <c r="V28" s="58">
        <f>'За год'!V32</f>
        <v>6</v>
      </c>
      <c r="W28" s="58">
        <f>'За год'!W32</f>
        <v>1</v>
      </c>
      <c r="X28" s="58">
        <f>'За год'!X32</f>
        <v>2</v>
      </c>
      <c r="Y28" s="58">
        <f>'За год'!Y32</f>
        <v>4</v>
      </c>
      <c r="Z28" s="58">
        <f>'За год'!Z32</f>
        <v>5</v>
      </c>
      <c r="AA28" s="58">
        <f>'За год'!AA32</f>
        <v>6</v>
      </c>
      <c r="AB28" s="58">
        <f>'За год'!AB32</f>
        <v>7</v>
      </c>
      <c r="AC28" s="58">
        <f>'За год'!AC32</f>
        <v>10</v>
      </c>
      <c r="AD28" s="58">
        <f>'За год'!AD32</f>
        <v>11</v>
      </c>
      <c r="AE28" s="58">
        <f>'За год'!AI32</f>
        <v>4</v>
      </c>
      <c r="AF28" s="58">
        <f>'За год'!AJ32</f>
        <v>6</v>
      </c>
      <c r="AG28" s="58">
        <f>'За год'!AK32</f>
        <v>8</v>
      </c>
      <c r="AH28" s="58">
        <f>'За год'!AL32</f>
        <v>8</v>
      </c>
      <c r="AI28" s="58">
        <f>'За год'!AM32</f>
        <v>1</v>
      </c>
      <c r="AJ28" s="58">
        <f>'За год'!AN32</f>
        <v>1</v>
      </c>
      <c r="AK28" s="58">
        <f>'За год'!AO32</f>
        <v>2</v>
      </c>
      <c r="AL28" s="58">
        <f>'За год'!AP32</f>
        <v>2</v>
      </c>
      <c r="AM28" s="58">
        <f>'За год'!AQ32</f>
        <v>6</v>
      </c>
      <c r="AN28" s="58">
        <f>'За год'!AR32</f>
        <v>5</v>
      </c>
      <c r="AO28" s="58">
        <f>'За год'!AS32</f>
        <v>6</v>
      </c>
      <c r="AP28" s="58">
        <f>'За год'!AT32</f>
        <v>10</v>
      </c>
      <c r="AQ28" s="58">
        <f>'За год'!AU32</f>
        <v>3</v>
      </c>
      <c r="AR28" s="58">
        <f>'За год'!AV32</f>
        <v>2</v>
      </c>
      <c r="AS28" s="58">
        <f>'За год'!AW32</f>
        <v>3</v>
      </c>
      <c r="AT28" s="58">
        <f>'За год'!AX32</f>
        <v>3</v>
      </c>
      <c r="AU28" s="58">
        <f>'За год'!AY32</f>
        <v>6</v>
      </c>
      <c r="AV28" s="58">
        <f>'За год'!AZ32</f>
        <v>7</v>
      </c>
      <c r="AW28" s="58">
        <f>'За год'!BA32</f>
        <v>8</v>
      </c>
      <c r="AX28" s="58">
        <f>'За год'!BB32</f>
        <v>11</v>
      </c>
      <c r="AY28" s="58">
        <f>'За год'!BC32</f>
        <v>2</v>
      </c>
      <c r="AZ28" s="58">
        <f>'За год'!BD32</f>
        <v>5</v>
      </c>
      <c r="BA28" s="58">
        <f>'За год'!BE32</f>
        <v>6</v>
      </c>
      <c r="BB28" s="58">
        <f>'За год'!BF32</f>
        <v>7</v>
      </c>
      <c r="BC28" s="58">
        <f>'За год'!BG32</f>
        <v>4</v>
      </c>
      <c r="BD28" s="58">
        <f>'За год'!BH32</f>
        <v>4</v>
      </c>
      <c r="BE28" s="58">
        <f>'За год'!BI32</f>
        <v>4</v>
      </c>
      <c r="BF28" s="58">
        <f>'За год'!BJ32</f>
        <v>5</v>
      </c>
      <c r="BG28" s="58">
        <f>'За год'!BK32</f>
        <v>4</v>
      </c>
      <c r="BH28" s="58">
        <f>'За год'!BL32</f>
        <v>4</v>
      </c>
      <c r="BI28" s="58">
        <f>'За год'!BM32</f>
        <v>4</v>
      </c>
      <c r="BJ28" s="58">
        <f>'За год'!BN32</f>
        <v>4</v>
      </c>
      <c r="BK28" s="58">
        <f>'За год'!BO32</f>
        <v>2</v>
      </c>
      <c r="BL28" s="58">
        <f>'За год'!BP32</f>
        <v>3</v>
      </c>
      <c r="BM28" s="58">
        <f>'За год'!BQ32</f>
        <v>4</v>
      </c>
      <c r="BN28" s="58">
        <f>'За год'!BR32</f>
        <v>4</v>
      </c>
      <c r="BO28" s="58">
        <f>'За год'!BS32</f>
        <v>1</v>
      </c>
      <c r="BP28" s="58">
        <f>'За год'!BT32</f>
        <v>1</v>
      </c>
      <c r="BQ28" s="58">
        <f>'За год'!BU32</f>
        <v>1</v>
      </c>
      <c r="BR28" s="58">
        <f>'За год'!BV32</f>
        <v>1</v>
      </c>
      <c r="BS28" s="58">
        <f>'За год'!BW32</f>
        <v>4</v>
      </c>
      <c r="BT28" s="58">
        <f>'За год'!BX32</f>
        <v>4</v>
      </c>
      <c r="BU28" s="58">
        <f>'За год'!BY32</f>
        <v>4</v>
      </c>
      <c r="BV28" s="58">
        <f>'За год'!BZ32</f>
        <v>4</v>
      </c>
      <c r="BW28" s="59" t="s">
        <v>77</v>
      </c>
    </row>
    <row r="29" spans="1:75" s="71" customFormat="1" ht="157.5" x14ac:dyDescent="0.25">
      <c r="A29" s="72" t="s">
        <v>34</v>
      </c>
      <c r="B29" s="73" t="s">
        <v>35</v>
      </c>
      <c r="C29" s="65" t="str">
        <f>'За год'!C33</f>
        <v>см. 7.1</v>
      </c>
      <c r="D29" s="65" t="str">
        <f>'За год'!D33</f>
        <v>см. 7.1</v>
      </c>
      <c r="E29" s="65" t="str">
        <f>'За год'!E33</f>
        <v>см. 7.1</v>
      </c>
      <c r="F29" s="65" t="str">
        <f>'За год'!F33</f>
        <v>см. 7.1</v>
      </c>
      <c r="G29" s="70" t="str">
        <f>'За год'!G33</f>
        <v xml:space="preserve">Поварское дело
Парикмахерское искусство
Электромонтаж
Облицовка плиткой
</v>
      </c>
      <c r="H29" s="70" t="str">
        <f>'За год'!H33</f>
        <v>Добавилось
Сварочные технологии</v>
      </c>
      <c r="I29" s="70" t="str">
        <f>'За год'!I33</f>
        <v>Добавилось
Кондитерское дело
Столярное дело</v>
      </c>
      <c r="J29" s="70" t="str">
        <f>'За год'!J33</f>
        <v>Добавилось
Туризм</v>
      </c>
      <c r="K29" s="70" t="str">
        <f>'За год'!K33</f>
        <v xml:space="preserve">Электромонтаж
Поварское дело </v>
      </c>
      <c r="L29" s="70" t="str">
        <f>'За год'!L33</f>
        <v>Добавилось
Управление ж.д. транспортом
Сварочные технологии
Предпринимательство</v>
      </c>
      <c r="M29" s="70" t="str">
        <f>'За год'!M33</f>
        <v>Добавилось
Сетевое и системное администрирование</v>
      </c>
      <c r="N29" s="70" t="str">
        <f>'За год'!N33</f>
        <v>Добавилось
Сантехника и отопление</v>
      </c>
      <c r="O29" s="65" t="str">
        <f>'За год'!O33</f>
        <v>Медицинский и социальный уход</v>
      </c>
      <c r="P29" s="65">
        <f>'За год'!P33</f>
        <v>0</v>
      </c>
      <c r="Q29" s="65" t="str">
        <f>'За год'!Q33</f>
        <v>Добавилось
Медицинский и социальный уход. Юниор</v>
      </c>
      <c r="R29" s="65">
        <f>'За год'!R33</f>
        <v>0</v>
      </c>
      <c r="S29" s="65" t="str">
        <f>'За год'!S33</f>
        <v>Электромонтаж</v>
      </c>
      <c r="T29" s="65" t="str">
        <f>'За год'!T33</f>
        <v>Добавилось
Дошкольное воспитание</v>
      </c>
      <c r="U29" s="65" t="str">
        <f>'За год'!U33</f>
        <v>Добавилось
Ремонт и обслуживание автомобилей</v>
      </c>
      <c r="V29" s="65" t="str">
        <f>'За год'!V33</f>
        <v>Добавилось
Поварское дело
Кузовной ремонт
Обслуживание грузовой техники</v>
      </c>
      <c r="W29" s="65" t="str">
        <f>'За год'!W33</f>
        <v>Ремонт и обслуживание легковых автомобилей</v>
      </c>
      <c r="X29" s="65" t="str">
        <f>'За год'!X33</f>
        <v>Добавилось
Поварское дело</v>
      </c>
      <c r="Y29" s="65" t="str">
        <f>'За год'!Y33</f>
        <v>Добавилось
Кондитерское дело
Автопокраска</v>
      </c>
      <c r="Z29" s="65" t="str">
        <f>'За год'!Z33</f>
        <v>Добавилось
Кузовной ремонт</v>
      </c>
      <c r="AA29" s="65" t="str">
        <f>'За год'!AA33</f>
        <v>Сварочные технологии
Электромонтаж
Инженерный дизайн CAD
Поварское дело
Ремонт и обслуживание легковых автомобилей
Предпринимательство</v>
      </c>
      <c r="AB29" s="66" t="str">
        <f>'За год'!AB33</f>
        <v xml:space="preserve">Добавилось Инженерный дизайн (юниоры) </v>
      </c>
      <c r="AC29" s="65" t="str">
        <f>'За год'!AC33</f>
        <v>Добавилось
Кондитерское дело
Токарные работы на станках с ЧПУ Фрезерные работы на станках с ЧПУ</v>
      </c>
      <c r="AD29" s="65" t="str">
        <f>'За год'!AD33</f>
        <v>Добавилось     Реверсивный инжиниринг</v>
      </c>
      <c r="AE29" s="65" t="str">
        <f>'За год'!AI33</f>
        <v xml:space="preserve">Сетевое и системное администрирование
Сетевое и системное администрирование JS
Предпринимательство
Программные решения для бизнеса
</v>
      </c>
      <c r="AF29" s="65" t="str">
        <f>'За год'!AJ33</f>
        <v>Добавилось
Поварское дело Программные решения для бизнеса. Юниоры</v>
      </c>
      <c r="AG29" s="65" t="str">
        <f>'За год'!AK33</f>
        <v xml:space="preserve">Добавилось
Сетевое и системное администрирование. Юниоры
Поварское дело. JS
</v>
      </c>
      <c r="AH29" s="65" t="str">
        <f>'За год'!AL33</f>
        <v>Добавилось
Программные решения для бизнеса. Юниоры</v>
      </c>
      <c r="AI29" s="65" t="str">
        <f>'За год'!AM33</f>
        <v>Медицинский и социальный уход</v>
      </c>
      <c r="AJ29" s="65">
        <f>'За год'!AN33</f>
        <v>0</v>
      </c>
      <c r="AK29" s="66" t="str">
        <f>'За год'!AO33</f>
        <v>Добавилось
Медицинский и социальный уход. Юниоры</v>
      </c>
      <c r="AL29" s="66">
        <f>'За год'!AP33</f>
        <v>0</v>
      </c>
      <c r="AM29" s="65" t="str">
        <f>'За год'!AQ33</f>
        <v>Сварочные технологии
Поварское дело
Облицовка плиткой
Туризм
Малярные и декоративные работы
Ремонт и обслуживание автомобилей</v>
      </c>
      <c r="AN29" s="66" t="str">
        <f>'За год'!AR33</f>
        <v>Исчезло
Ремонт и обслуживание легковых автомобилей</v>
      </c>
      <c r="AO29" s="65" t="str">
        <f>'За год'!AS33</f>
        <v xml:space="preserve">Добавилось
Кондитерское дело
</v>
      </c>
      <c r="AP29" s="65" t="str">
        <f>'За год'!AT33</f>
        <v>Добавилось
Электромонтаж
Ремонт и обслуживание автомобилей
Выпечка осетинских пирогов
Сантехника и отопление</v>
      </c>
      <c r="AQ29" s="65" t="str">
        <f>'За год'!AU33</f>
        <v>Дошкольное воспитание
Преподавание в младших классах
Туризм (на базе ГАПОУ МО "МТКС" )</v>
      </c>
      <c r="AR29" s="65" t="str">
        <f>'За год'!AV33</f>
        <v>Исчез Туризм</v>
      </c>
      <c r="AS29" s="65">
        <f>'За год'!AW33</f>
        <v>0</v>
      </c>
      <c r="AT29" s="65">
        <f>'За год'!AX33</f>
        <v>0</v>
      </c>
      <c r="AU29" s="65" t="str">
        <f>'За год'!AY33</f>
        <v>Малярные и декоративные работы
Электромонтаж
Сварочные технологии
Ремонт и обслуживание легковых автомобилей
Поварское дело</v>
      </c>
      <c r="AV29" s="65" t="str">
        <f>'За год'!AZ33</f>
        <v>Добавилось
Предпринимательство</v>
      </c>
      <c r="AW29" s="65" t="str">
        <f>'За год'!BA33</f>
        <v>Добавилось
Столярное дело</v>
      </c>
      <c r="AX29" s="65" t="str">
        <f>'За год'!BB33</f>
        <v>Добавилось
Инженерный дизайн CAD
Сантехника и отопление
Кузовной ремонт</v>
      </c>
      <c r="AY29" s="65" t="str">
        <f>'За год'!BC33</f>
        <v>Парикмахерское искусство
Туризм</v>
      </c>
      <c r="AZ29" s="65" t="str">
        <f>'За год'!BD33</f>
        <v>Добавилось
Прикладная эстетика,Предпринимательство, Малярные и декоративные работы</v>
      </c>
      <c r="BA29" s="65" t="str">
        <f>'За год'!BE33</f>
        <v>Добавилось
Гостиничное дело</v>
      </c>
      <c r="BB29" s="66" t="str">
        <f>'За год'!BF33</f>
        <v>Добавилось Технологии моды</v>
      </c>
      <c r="BC29" s="65" t="str">
        <f>'За год'!BG33</f>
        <v xml:space="preserve">Сварочные технологии
Поварское дело
Ремонт и обслуживание легковых автомобилей
Электромонтаж
</v>
      </c>
      <c r="BD29" s="65">
        <f>'За год'!BH33</f>
        <v>0</v>
      </c>
      <c r="BE29" s="65">
        <f>'За год'!BI33</f>
        <v>0</v>
      </c>
      <c r="BF29" s="65" t="str">
        <f>'За год'!BJ33</f>
        <v>Добавилось
Сантехника и отопление</v>
      </c>
      <c r="BG29" s="65" t="str">
        <f>'За год'!BK33</f>
        <v xml:space="preserve">Поварское дело
Сварочные технологии
Дошкольное вопистание
Ремонт и обслуживание легковых автомобилей </v>
      </c>
      <c r="BH29" s="66">
        <f>'За год'!BL33</f>
        <v>0</v>
      </c>
      <c r="BI29" s="66">
        <f>'За год'!BM33</f>
        <v>0</v>
      </c>
      <c r="BJ29" s="66">
        <f>'За год'!BN33</f>
        <v>0</v>
      </c>
      <c r="BK29" s="65" t="str">
        <f>'За год'!BO33</f>
        <v>Электромонтаж
Сварочные технологии</v>
      </c>
      <c r="BL29" s="65" t="str">
        <f>'За год'!BP33</f>
        <v>Добавилось 
Предпринимательство</v>
      </c>
      <c r="BM29" s="65" t="str">
        <f>'За год'!BQ33</f>
        <v>Добавилось Промышленная автоматика</v>
      </c>
      <c r="BN29" s="65">
        <f>'За год'!BR33</f>
        <v>0</v>
      </c>
      <c r="BO29" s="65" t="str">
        <f>'За год'!BS33</f>
        <v>Физическая культура и спорт</v>
      </c>
      <c r="BP29" s="66">
        <f>'За год'!BT33</f>
        <v>0</v>
      </c>
      <c r="BQ29" s="66">
        <f>'За год'!BU33</f>
        <v>0</v>
      </c>
      <c r="BR29" s="66">
        <f>'За год'!BV33</f>
        <v>0</v>
      </c>
      <c r="BS29" s="70" t="str">
        <f>'За год'!BW33</f>
        <v>Ремонт и обслуживание легковых автомобилей
Сварочные технологии
Саамское рукоделие (презентационная)
Поварское дело</v>
      </c>
      <c r="BT29" s="66">
        <f>'За год'!BX33</f>
        <v>0</v>
      </c>
      <c r="BU29" s="66">
        <f>'За год'!BY33</f>
        <v>0</v>
      </c>
      <c r="BV29" s="66">
        <f>'За год'!BZ33</f>
        <v>0</v>
      </c>
      <c r="BW29" s="65"/>
    </row>
    <row r="30" spans="1:75" s="54" customFormat="1" ht="47.25" hidden="1" x14ac:dyDescent="0.25">
      <c r="A30" s="56" t="s">
        <v>36</v>
      </c>
      <c r="B30" s="57" t="s">
        <v>66</v>
      </c>
      <c r="C30" s="58">
        <f>'За год'!C34</f>
        <v>833</v>
      </c>
      <c r="D30" s="58">
        <f>'За год'!D34</f>
        <v>1655</v>
      </c>
      <c r="E30" s="58">
        <f>'За год'!E34</f>
        <v>2634</v>
      </c>
      <c r="F30" s="58">
        <f>'За год'!F34</f>
        <v>3408</v>
      </c>
      <c r="G30" s="58">
        <f>'За год'!G34</f>
        <v>25</v>
      </c>
      <c r="H30" s="58">
        <f>'За год'!H34</f>
        <v>75</v>
      </c>
      <c r="I30" s="58">
        <f>'За год'!I34</f>
        <v>175</v>
      </c>
      <c r="J30" s="58">
        <f>'За год'!J34</f>
        <v>250</v>
      </c>
      <c r="K30" s="58">
        <f>'За год'!K34</f>
        <v>50</v>
      </c>
      <c r="L30" s="58">
        <f>'За год'!L34</f>
        <v>90</v>
      </c>
      <c r="M30" s="58">
        <f>'За год'!M34</f>
        <v>110</v>
      </c>
      <c r="N30" s="58">
        <f>'За год'!N34</f>
        <v>130</v>
      </c>
      <c r="O30" s="58">
        <f>'За год'!O34</f>
        <v>0</v>
      </c>
      <c r="P30" s="58">
        <f>'За год'!P34</f>
        <v>0</v>
      </c>
      <c r="Q30" s="58">
        <f>'За год'!Q34</f>
        <v>0</v>
      </c>
      <c r="R30" s="58">
        <f>'За год'!R34</f>
        <v>0</v>
      </c>
      <c r="S30" s="58">
        <f>'За год'!S34</f>
        <v>0</v>
      </c>
      <c r="T30" s="58">
        <f>'За год'!T34</f>
        <v>25</v>
      </c>
      <c r="U30" s="58">
        <f>'За год'!U34</f>
        <v>50</v>
      </c>
      <c r="V30" s="58">
        <f>'За год'!V34</f>
        <v>100</v>
      </c>
      <c r="W30" s="58">
        <f>'За год'!W34</f>
        <v>125</v>
      </c>
      <c r="X30" s="58">
        <f>'За год'!X34</f>
        <v>225</v>
      </c>
      <c r="Y30" s="58">
        <f>'За год'!Y34</f>
        <v>350</v>
      </c>
      <c r="Z30" s="58">
        <f>'За год'!Z34</f>
        <v>400</v>
      </c>
      <c r="AA30" s="58">
        <f>'За год'!AA34</f>
        <v>121</v>
      </c>
      <c r="AB30" s="58">
        <f>'За год'!AB34</f>
        <v>315</v>
      </c>
      <c r="AC30" s="58">
        <f>'За год'!AC34</f>
        <v>492</v>
      </c>
      <c r="AD30" s="58">
        <f>'За год'!AD34</f>
        <v>644</v>
      </c>
      <c r="AE30" s="58">
        <f>'За год'!AI34</f>
        <v>144</v>
      </c>
      <c r="AF30" s="58">
        <f>'За год'!AJ34</f>
        <v>244</v>
      </c>
      <c r="AG30" s="58">
        <f>'За год'!AK34</f>
        <v>394</v>
      </c>
      <c r="AH30" s="58">
        <f>'За год'!AL34</f>
        <v>544</v>
      </c>
      <c r="AI30" s="58">
        <f>'За год'!AM34</f>
        <v>0</v>
      </c>
      <c r="AJ30" s="58">
        <f>'За год'!AN34</f>
        <v>0</v>
      </c>
      <c r="AK30" s="58">
        <f>'За год'!AO34</f>
        <v>0</v>
      </c>
      <c r="AL30" s="58">
        <f>'За год'!AP34</f>
        <v>0</v>
      </c>
      <c r="AM30" s="58">
        <f>'За год'!AQ34</f>
        <v>25</v>
      </c>
      <c r="AN30" s="58">
        <f>'За год'!AR34</f>
        <v>72</v>
      </c>
      <c r="AO30" s="58">
        <f>'За год'!AS34</f>
        <v>118</v>
      </c>
      <c r="AP30" s="58">
        <f>'За год'!AT34</f>
        <v>186</v>
      </c>
      <c r="AQ30" s="58">
        <f>'За год'!AU34</f>
        <v>0</v>
      </c>
      <c r="AR30" s="58">
        <f>'За год'!AV34</f>
        <v>0</v>
      </c>
      <c r="AS30" s="58">
        <f>'За год'!AW34</f>
        <v>0</v>
      </c>
      <c r="AT30" s="58">
        <f>'За год'!AX34</f>
        <v>0</v>
      </c>
      <c r="AU30" s="58">
        <f>'За год'!AY34</f>
        <v>176</v>
      </c>
      <c r="AV30" s="58">
        <f>'За год'!AZ34</f>
        <v>298</v>
      </c>
      <c r="AW30" s="58">
        <f>'За год'!BA34</f>
        <v>464</v>
      </c>
      <c r="AX30" s="58">
        <f>'За год'!BB34</f>
        <v>534</v>
      </c>
      <c r="AY30" s="58">
        <f>'За год'!BC34</f>
        <v>64</v>
      </c>
      <c r="AZ30" s="58">
        <f>'За год'!BD34</f>
        <v>130</v>
      </c>
      <c r="BA30" s="58">
        <f>'За год'!BE34</f>
        <v>140</v>
      </c>
      <c r="BB30" s="58">
        <f>'За год'!BF34</f>
        <v>210</v>
      </c>
      <c r="BC30" s="58">
        <f>'За год'!BG34</f>
        <v>25</v>
      </c>
      <c r="BD30" s="58">
        <f>'За год'!BH34</f>
        <v>75</v>
      </c>
      <c r="BE30" s="58">
        <f>'За год'!BI34</f>
        <v>100</v>
      </c>
      <c r="BF30" s="58">
        <f>'За год'!BJ34</f>
        <v>150</v>
      </c>
      <c r="BG30" s="58">
        <f>'За год'!BK34</f>
        <v>42</v>
      </c>
      <c r="BH30" s="58">
        <f>'За год'!BL34</f>
        <v>45</v>
      </c>
      <c r="BI30" s="58">
        <f>'За год'!BM34</f>
        <v>81</v>
      </c>
      <c r="BJ30" s="58">
        <f>'За год'!BN34</f>
        <v>70</v>
      </c>
      <c r="BK30" s="58">
        <f>'За год'!BO34</f>
        <v>36</v>
      </c>
      <c r="BL30" s="58">
        <f>'За год'!BP34</f>
        <v>41</v>
      </c>
      <c r="BM30" s="58">
        <f>'За год'!BQ34</f>
        <v>120</v>
      </c>
      <c r="BN30" s="58">
        <f>'За год'!BR34</f>
        <v>125</v>
      </c>
      <c r="BO30" s="58">
        <f>'За год'!BS34</f>
        <v>0</v>
      </c>
      <c r="BP30" s="58">
        <f>'За год'!BT34</f>
        <v>0</v>
      </c>
      <c r="BQ30" s="58">
        <f>'За год'!BU34</f>
        <v>0</v>
      </c>
      <c r="BR30" s="58">
        <f>'За год'!BV34</f>
        <v>0</v>
      </c>
      <c r="BS30" s="58">
        <f>'За год'!BW34</f>
        <v>0</v>
      </c>
      <c r="BT30" s="58">
        <f>'За год'!BX34</f>
        <v>20</v>
      </c>
      <c r="BU30" s="58">
        <f>'За год'!BY34</f>
        <v>40</v>
      </c>
      <c r="BV30" s="58">
        <f>'За год'!BZ34</f>
        <v>65</v>
      </c>
      <c r="BW30" s="59" t="s">
        <v>78</v>
      </c>
    </row>
    <row r="31" spans="1:75" s="54" customFormat="1" ht="63" hidden="1" x14ac:dyDescent="0.25">
      <c r="A31" s="56" t="s">
        <v>37</v>
      </c>
      <c r="B31" s="60" t="s">
        <v>38</v>
      </c>
      <c r="C31" s="58">
        <f>'За год'!C35</f>
        <v>19</v>
      </c>
      <c r="D31" s="58">
        <f>'За год'!D35</f>
        <v>85</v>
      </c>
      <c r="E31" s="58">
        <f>'За год'!E35</f>
        <v>228</v>
      </c>
      <c r="F31" s="58">
        <f>'За год'!F35</f>
        <v>357</v>
      </c>
      <c r="G31" s="58">
        <f>'За год'!G35</f>
        <v>0</v>
      </c>
      <c r="H31" s="58">
        <f>'За год'!H35</f>
        <v>1</v>
      </c>
      <c r="I31" s="58">
        <f>'За год'!I35</f>
        <v>3</v>
      </c>
      <c r="J31" s="58">
        <f>'За год'!J35</f>
        <v>5</v>
      </c>
      <c r="K31" s="58">
        <f>'За год'!K35</f>
        <v>0</v>
      </c>
      <c r="L31" s="58">
        <f>'За год'!L35</f>
        <v>6</v>
      </c>
      <c r="M31" s="58">
        <f>'За год'!M35</f>
        <v>7</v>
      </c>
      <c r="N31" s="58">
        <f>'За год'!N35</f>
        <v>9</v>
      </c>
      <c r="O31" s="58">
        <f>'За год'!O35</f>
        <v>0</v>
      </c>
      <c r="P31" s="58">
        <f>'За год'!P35</f>
        <v>0</v>
      </c>
      <c r="Q31" s="58">
        <f>'За год'!Q35</f>
        <v>0</v>
      </c>
      <c r="R31" s="58">
        <f>'За год'!R35</f>
        <v>0</v>
      </c>
      <c r="S31" s="58">
        <f>'За год'!S35</f>
        <v>0</v>
      </c>
      <c r="T31" s="58">
        <f>'За год'!T35</f>
        <v>0</v>
      </c>
      <c r="U31" s="58">
        <f>'За год'!U35</f>
        <v>6</v>
      </c>
      <c r="V31" s="58">
        <f>'За год'!V35</f>
        <v>10</v>
      </c>
      <c r="W31" s="58">
        <f>'За год'!W35</f>
        <v>0</v>
      </c>
      <c r="X31" s="58">
        <f>'За год'!X35</f>
        <v>0</v>
      </c>
      <c r="Y31" s="58">
        <f>'За год'!Y35</f>
        <v>6</v>
      </c>
      <c r="Z31" s="58">
        <f>'За год'!Z35</f>
        <v>7</v>
      </c>
      <c r="AA31" s="58">
        <f>'За год'!AA35</f>
        <v>0</v>
      </c>
      <c r="AB31" s="58">
        <f>'За год'!AB35</f>
        <v>5</v>
      </c>
      <c r="AC31" s="58">
        <f>'За год'!AC35</f>
        <v>25</v>
      </c>
      <c r="AD31" s="58">
        <f>'За год'!AD35</f>
        <v>30</v>
      </c>
      <c r="AE31" s="58">
        <f>'За год'!AI35</f>
        <v>0</v>
      </c>
      <c r="AF31" s="58">
        <f>'За год'!AJ35</f>
        <v>30</v>
      </c>
      <c r="AG31" s="58">
        <f>'За год'!AK35</f>
        <v>100</v>
      </c>
      <c r="AH31" s="58">
        <f>'За год'!AL35</f>
        <v>200</v>
      </c>
      <c r="AI31" s="58">
        <f>'За год'!AM35</f>
        <v>0</v>
      </c>
      <c r="AJ31" s="58">
        <f>'За год'!AN35</f>
        <v>0</v>
      </c>
      <c r="AK31" s="58">
        <f>'За год'!AO35</f>
        <v>0</v>
      </c>
      <c r="AL31" s="58">
        <f>'За год'!AP35</f>
        <v>0</v>
      </c>
      <c r="AM31" s="58">
        <f>'За год'!AQ35</f>
        <v>0</v>
      </c>
      <c r="AN31" s="58">
        <f>'За год'!AR35</f>
        <v>3</v>
      </c>
      <c r="AO31" s="58">
        <f>'За год'!AS35</f>
        <v>5</v>
      </c>
      <c r="AP31" s="58">
        <f>'За год'!AT35</f>
        <v>7</v>
      </c>
      <c r="AQ31" s="58">
        <f>'За год'!AU35</f>
        <v>0</v>
      </c>
      <c r="AR31" s="58">
        <f>'За год'!AV35</f>
        <v>0</v>
      </c>
      <c r="AS31" s="58">
        <f>'За год'!AW35</f>
        <v>0</v>
      </c>
      <c r="AT31" s="58">
        <f>'За год'!AX35</f>
        <v>0</v>
      </c>
      <c r="AU31" s="58">
        <f>'За год'!AY35</f>
        <v>1</v>
      </c>
      <c r="AV31" s="58">
        <f>'За год'!AZ35</f>
        <v>14</v>
      </c>
      <c r="AW31" s="58">
        <f>'За год'!BA35</f>
        <v>16</v>
      </c>
      <c r="AX31" s="58">
        <f>'За год'!BB35</f>
        <v>18</v>
      </c>
      <c r="AY31" s="58">
        <f>'За год'!BC35</f>
        <v>0</v>
      </c>
      <c r="AZ31" s="58">
        <f>'За год'!BD35</f>
        <v>4</v>
      </c>
      <c r="BA31" s="58">
        <f>'За год'!BE35</f>
        <v>12</v>
      </c>
      <c r="BB31" s="58">
        <f>'За год'!BF35</f>
        <v>14</v>
      </c>
      <c r="BC31" s="58">
        <f>'За год'!BG35</f>
        <v>0</v>
      </c>
      <c r="BD31" s="58">
        <f>'За год'!BH35</f>
        <v>0</v>
      </c>
      <c r="BE31" s="58">
        <f>'За год'!BI35</f>
        <v>4</v>
      </c>
      <c r="BF31" s="58">
        <f>'За год'!BJ35</f>
        <v>9</v>
      </c>
      <c r="BG31" s="58">
        <f>'За год'!BK35</f>
        <v>11</v>
      </c>
      <c r="BH31" s="58">
        <f>'За год'!BL35</f>
        <v>12</v>
      </c>
      <c r="BI31" s="58">
        <f>'За год'!BM35</f>
        <v>12</v>
      </c>
      <c r="BJ31" s="58">
        <f>'За год'!BN35</f>
        <v>12</v>
      </c>
      <c r="BK31" s="58">
        <f>'За год'!BO35</f>
        <v>7</v>
      </c>
      <c r="BL31" s="58">
        <f>'За год'!BP35</f>
        <v>10</v>
      </c>
      <c r="BM31" s="58">
        <f>'За год'!BQ35</f>
        <v>30</v>
      </c>
      <c r="BN31" s="58">
        <f>'За год'!BR35</f>
        <v>32</v>
      </c>
      <c r="BO31" s="58">
        <f>'За год'!BS35</f>
        <v>0</v>
      </c>
      <c r="BP31" s="58">
        <f>'За год'!BT35</f>
        <v>0</v>
      </c>
      <c r="BQ31" s="58">
        <f>'За год'!BU35</f>
        <v>0</v>
      </c>
      <c r="BR31" s="58">
        <f>'За год'!BV35</f>
        <v>0</v>
      </c>
      <c r="BS31" s="58">
        <f>'За год'!BW35</f>
        <v>0</v>
      </c>
      <c r="BT31" s="58">
        <f>'За год'!BX35</f>
        <v>0</v>
      </c>
      <c r="BU31" s="58">
        <f>'За год'!BY35</f>
        <v>2</v>
      </c>
      <c r="BV31" s="58">
        <f>'За год'!BZ35</f>
        <v>4</v>
      </c>
      <c r="BW31" s="59" t="s">
        <v>76</v>
      </c>
    </row>
    <row r="32" spans="1:75" s="84" customFormat="1" hidden="1" x14ac:dyDescent="0.25">
      <c r="A32" s="81"/>
      <c r="B32" s="82" t="s">
        <v>267</v>
      </c>
      <c r="C32" s="79">
        <f>IF(ISNUMBER('За год'!C36),'За год'!C36,"")</f>
        <v>2.2809123649459785E-2</v>
      </c>
      <c r="D32" s="79">
        <f>IF(ISNUMBER('За год'!D36),'За год'!D36,"")</f>
        <v>5.1359516616314202E-2</v>
      </c>
      <c r="E32" s="79">
        <f>IF(ISNUMBER('За год'!E36),'За год'!E36,"")</f>
        <v>8.656036446469248E-2</v>
      </c>
      <c r="F32" s="79">
        <f>IF(ISNUMBER('За год'!F36),'За год'!F36,"")</f>
        <v>0.10475352112676056</v>
      </c>
      <c r="G32" s="79">
        <f>IF(ISNUMBER('За год'!G36),'За год'!G36,"")</f>
        <v>0</v>
      </c>
      <c r="H32" s="79">
        <f>IF(ISNUMBER('За год'!H36),'За год'!H36,"")</f>
        <v>1.3333333333333334E-2</v>
      </c>
      <c r="I32" s="79">
        <f>IF(ISNUMBER('За год'!I36),'За год'!I36,"")</f>
        <v>1.7142857142857144E-2</v>
      </c>
      <c r="J32" s="79">
        <f>IF(ISNUMBER('За год'!J36),'За год'!J36,"")</f>
        <v>0.02</v>
      </c>
      <c r="K32" s="79">
        <f>IF(ISNUMBER('За год'!K36),'За год'!K36,"")</f>
        <v>0</v>
      </c>
      <c r="L32" s="79">
        <f>IF(ISNUMBER('За год'!L36),'За год'!L36,"")</f>
        <v>6.6666666666666666E-2</v>
      </c>
      <c r="M32" s="79">
        <f>IF(ISNUMBER('За год'!M36),'За год'!M36,"")</f>
        <v>6.363636363636363E-2</v>
      </c>
      <c r="N32" s="79">
        <f>IF(ISNUMBER('За год'!N36),'За год'!N36,"")</f>
        <v>6.9230769230769235E-2</v>
      </c>
      <c r="O32" s="79" t="str">
        <f>IF(ISNUMBER('За год'!O36),'За год'!O36,"")</f>
        <v/>
      </c>
      <c r="P32" s="79" t="str">
        <f>IF(ISNUMBER('За год'!P36),'За год'!P36,"")</f>
        <v/>
      </c>
      <c r="Q32" s="79" t="str">
        <f>IF(ISNUMBER('За год'!Q36),'За год'!Q36,"")</f>
        <v/>
      </c>
      <c r="R32" s="79" t="str">
        <f>IF(ISNUMBER('За год'!R36),'За год'!R36,"")</f>
        <v/>
      </c>
      <c r="S32" s="79" t="str">
        <f>IF(ISNUMBER('За год'!S36),'За год'!S36,"")</f>
        <v/>
      </c>
      <c r="T32" s="79">
        <f>IF(ISNUMBER('За год'!T36),'За год'!T36,"")</f>
        <v>0</v>
      </c>
      <c r="U32" s="79">
        <f>IF(ISNUMBER('За год'!U36),'За год'!U36,"")</f>
        <v>0.12</v>
      </c>
      <c r="V32" s="79">
        <f>IF(ISNUMBER('За год'!V36),'За год'!V36,"")</f>
        <v>0.1</v>
      </c>
      <c r="W32" s="79">
        <f>IF(ISNUMBER('За год'!W36),'За год'!W36,"")</f>
        <v>0</v>
      </c>
      <c r="X32" s="79">
        <f>IF(ISNUMBER('За год'!X36),'За год'!X36,"")</f>
        <v>0</v>
      </c>
      <c r="Y32" s="79">
        <f>IF(ISNUMBER('За год'!Y36),'За год'!Y36,"")</f>
        <v>1.7142857142857144E-2</v>
      </c>
      <c r="Z32" s="79">
        <f>IF(ISNUMBER('За год'!Z36),'За год'!Z36,"")</f>
        <v>1.7500000000000002E-2</v>
      </c>
      <c r="AA32" s="79">
        <f>IF(ISNUMBER('За год'!AA36),'За год'!AA36,"")</f>
        <v>0</v>
      </c>
      <c r="AB32" s="79">
        <f>IF(ISNUMBER('За год'!AB36),'За год'!AB36,"")</f>
        <v>1.5873015873015872E-2</v>
      </c>
      <c r="AC32" s="79">
        <f>IF(ISNUMBER('За год'!AC36),'За год'!AC36,"")</f>
        <v>5.08130081300813E-2</v>
      </c>
      <c r="AD32" s="79">
        <f>IF(ISNUMBER('За год'!AD36),'За год'!AD36,"")</f>
        <v>4.6583850931677016E-2</v>
      </c>
      <c r="AE32" s="79">
        <f>IF(ISNUMBER('За год'!AI36),'За год'!AI36,"")</f>
        <v>0</v>
      </c>
      <c r="AF32" s="79">
        <f>IF(ISNUMBER('За год'!AJ36),'За год'!AJ36,"")</f>
        <v>0.12295081967213115</v>
      </c>
      <c r="AG32" s="79">
        <f>IF(ISNUMBER('За год'!AK36),'За год'!AK36,"")</f>
        <v>0.25380710659898476</v>
      </c>
      <c r="AH32" s="79">
        <f>IF(ISNUMBER('За год'!AL36),'За год'!AL36,"")</f>
        <v>0.36764705882352944</v>
      </c>
      <c r="AI32" s="79" t="str">
        <f>IF(ISNUMBER('За год'!AM36),'За год'!AM36,"")</f>
        <v/>
      </c>
      <c r="AJ32" s="79" t="str">
        <f>IF(ISNUMBER('За год'!AN36),'За год'!AN36,"")</f>
        <v/>
      </c>
      <c r="AK32" s="79" t="str">
        <f>IF(ISNUMBER('За год'!AO36),'За год'!AO36,"")</f>
        <v/>
      </c>
      <c r="AL32" s="79" t="str">
        <f>IF(ISNUMBER('За год'!AP36),'За год'!AP36,"")</f>
        <v/>
      </c>
      <c r="AM32" s="79">
        <f>IF(ISNUMBER('За год'!AQ36),'За год'!AQ36,"")</f>
        <v>0</v>
      </c>
      <c r="AN32" s="79">
        <f>IF(ISNUMBER('За год'!AR36),'За год'!AR36,"")</f>
        <v>4.1666666666666664E-2</v>
      </c>
      <c r="AO32" s="79">
        <f>IF(ISNUMBER('За год'!AS36),'За год'!AS36,"")</f>
        <v>4.2372881355932202E-2</v>
      </c>
      <c r="AP32" s="79">
        <f>IF(ISNUMBER('За год'!AT36),'За год'!AT36,"")</f>
        <v>3.7634408602150539E-2</v>
      </c>
      <c r="AQ32" s="79" t="str">
        <f>IF(ISNUMBER('За год'!AU36),'За год'!AU36,"")</f>
        <v/>
      </c>
      <c r="AR32" s="79" t="str">
        <f>IF(ISNUMBER('За год'!AV36),'За год'!AV36,"")</f>
        <v/>
      </c>
      <c r="AS32" s="79" t="str">
        <f>IF(ISNUMBER('За год'!AW36),'За год'!AW36,"")</f>
        <v/>
      </c>
      <c r="AT32" s="79" t="str">
        <f>IF(ISNUMBER('За год'!AX36),'За год'!AX36,"")</f>
        <v/>
      </c>
      <c r="AU32" s="79">
        <f>IF(ISNUMBER('За год'!AY36),'За год'!AY36,"")</f>
        <v>5.681818181818182E-3</v>
      </c>
      <c r="AV32" s="79">
        <f>IF(ISNUMBER('За год'!AZ36),'За год'!AZ36,"")</f>
        <v>4.6979865771812082E-2</v>
      </c>
      <c r="AW32" s="79">
        <f>IF(ISNUMBER('За год'!BA36),'За год'!BA36,"")</f>
        <v>3.4482758620689655E-2</v>
      </c>
      <c r="AX32" s="79">
        <f>IF(ISNUMBER('За год'!BB36),'За год'!BB36,"")</f>
        <v>3.3707865168539325E-2</v>
      </c>
      <c r="AY32" s="79">
        <f>IF(ISNUMBER('За год'!BC36),'За год'!BC36,"")</f>
        <v>0</v>
      </c>
      <c r="AZ32" s="79">
        <f>IF(ISNUMBER('За год'!BD36),'За год'!BD36,"")</f>
        <v>3.0769230769230771E-2</v>
      </c>
      <c r="BA32" s="79">
        <f>IF(ISNUMBER('За год'!BE36),'За год'!BE36,"")</f>
        <v>8.5714285714285715E-2</v>
      </c>
      <c r="BB32" s="79">
        <f>IF(ISNUMBER('За год'!BF36),'За год'!BF36,"")</f>
        <v>6.6666666666666666E-2</v>
      </c>
      <c r="BC32" s="79">
        <f>IF(ISNUMBER('За год'!BG36),'За год'!BG36,"")</f>
        <v>0</v>
      </c>
      <c r="BD32" s="79">
        <f>IF(ISNUMBER('За год'!BH36),'За год'!BH36,"")</f>
        <v>0</v>
      </c>
      <c r="BE32" s="79">
        <f>IF(ISNUMBER('За год'!BI36),'За год'!BI36,"")</f>
        <v>0.04</v>
      </c>
      <c r="BF32" s="79">
        <f>IF(ISNUMBER('За год'!BJ36),'За год'!BJ36,"")</f>
        <v>0.06</v>
      </c>
      <c r="BG32" s="79">
        <f>IF(ISNUMBER('За год'!BK36),'За год'!BK36,"")</f>
        <v>0.26190476190476192</v>
      </c>
      <c r="BH32" s="79">
        <f>IF(ISNUMBER('За год'!BL36),'За год'!BL36,"")</f>
        <v>0.26666666666666666</v>
      </c>
      <c r="BI32" s="79">
        <f>IF(ISNUMBER('За год'!BM36),'За год'!BM36,"")</f>
        <v>0.14814814814814814</v>
      </c>
      <c r="BJ32" s="79">
        <f>IF(ISNUMBER('За год'!BN36),'За год'!BN36,"")</f>
        <v>0.17142857142857143</v>
      </c>
      <c r="BK32" s="79">
        <f>IF(ISNUMBER('За год'!BO36),'За год'!BO36,"")</f>
        <v>0.19444444444444445</v>
      </c>
      <c r="BL32" s="79">
        <f>IF(ISNUMBER('За год'!BP36),'За год'!BP36,"")</f>
        <v>0.24390243902439024</v>
      </c>
      <c r="BM32" s="79">
        <f>IF(ISNUMBER('За год'!BQ36),'За год'!BQ36,"")</f>
        <v>0.25</v>
      </c>
      <c r="BN32" s="79">
        <f>IF(ISNUMBER('За год'!BR36),'За год'!BR36,"")</f>
        <v>0.25600000000000001</v>
      </c>
      <c r="BO32" s="79" t="str">
        <f>IF(ISNUMBER('За год'!BS36),'За год'!BS36,"")</f>
        <v/>
      </c>
      <c r="BP32" s="79" t="str">
        <f>IF(ISNUMBER('За год'!BT36),'За год'!BT36,"")</f>
        <v/>
      </c>
      <c r="BQ32" s="79" t="str">
        <f>IF(ISNUMBER('За год'!BU36),'За год'!BU36,"")</f>
        <v/>
      </c>
      <c r="BR32" s="79" t="str">
        <f>IF(ISNUMBER('За год'!BV36),'За год'!BV36,"")</f>
        <v/>
      </c>
      <c r="BS32" s="79" t="str">
        <f>IF(ISNUMBER('За год'!BW36),'За год'!BW36,"")</f>
        <v/>
      </c>
      <c r="BT32" s="79">
        <f>IF(ISNUMBER('За год'!BX36),'За год'!BX36,"")</f>
        <v>0</v>
      </c>
      <c r="BU32" s="79">
        <f>IF(ISNUMBER('За год'!BY36),'За год'!BY36,"")</f>
        <v>0.05</v>
      </c>
      <c r="BV32" s="79">
        <f>IF(ISNUMBER('За год'!BZ36),'За год'!BZ36,"")</f>
        <v>6.1538461538461542E-2</v>
      </c>
      <c r="BW32" s="83"/>
    </row>
    <row r="33" spans="1:75" s="54" customFormat="1" ht="66.75" hidden="1" customHeight="1" x14ac:dyDescent="0.25">
      <c r="A33" s="56" t="s">
        <v>63</v>
      </c>
      <c r="B33" s="60" t="s">
        <v>64</v>
      </c>
      <c r="C33" s="58">
        <f>'За год'!C37</f>
        <v>38</v>
      </c>
      <c r="D33" s="58">
        <f>'За год'!D37</f>
        <v>367</v>
      </c>
      <c r="E33" s="58">
        <f>'За год'!E37</f>
        <v>927</v>
      </c>
      <c r="F33" s="58">
        <f>'За год'!F37</f>
        <v>1445</v>
      </c>
      <c r="G33" s="58">
        <f>'За год'!G37</f>
        <v>0</v>
      </c>
      <c r="H33" s="58">
        <f>'За год'!H37</f>
        <v>25</v>
      </c>
      <c r="I33" s="58">
        <f>'За год'!I37</f>
        <v>75</v>
      </c>
      <c r="J33" s="58">
        <f>'За год'!J37</f>
        <v>175</v>
      </c>
      <c r="K33" s="58">
        <f>'За год'!K37</f>
        <v>0</v>
      </c>
      <c r="L33" s="58">
        <f>'За год'!L37</f>
        <v>40</v>
      </c>
      <c r="M33" s="58">
        <f>'За год'!M37</f>
        <v>90</v>
      </c>
      <c r="N33" s="58">
        <f>'За год'!N37</f>
        <v>110</v>
      </c>
      <c r="O33" s="58">
        <f>'За год'!O37</f>
        <v>0</v>
      </c>
      <c r="P33" s="58">
        <f>'За год'!P37</f>
        <v>0</v>
      </c>
      <c r="Q33" s="58">
        <f>'За год'!Q37</f>
        <v>0</v>
      </c>
      <c r="R33" s="58">
        <f>'За год'!R37</f>
        <v>0</v>
      </c>
      <c r="S33" s="58">
        <f>'За год'!S37</f>
        <v>0</v>
      </c>
      <c r="T33" s="58">
        <f>'За год'!T37</f>
        <v>0</v>
      </c>
      <c r="U33" s="58">
        <f>'За год'!U37</f>
        <v>25</v>
      </c>
      <c r="V33" s="58">
        <f>'За год'!V37</f>
        <v>50</v>
      </c>
      <c r="W33" s="58">
        <f>'За год'!W37</f>
        <v>0</v>
      </c>
      <c r="X33" s="58">
        <f>'За год'!X37</f>
        <v>0</v>
      </c>
      <c r="Y33" s="58">
        <f>'За год'!Y37</f>
        <v>110</v>
      </c>
      <c r="Z33" s="58">
        <f>'За год'!Z37</f>
        <v>150</v>
      </c>
      <c r="AA33" s="58">
        <f>'За год'!AA37</f>
        <v>0</v>
      </c>
      <c r="AB33" s="58">
        <f>'За год'!AB37</f>
        <v>50</v>
      </c>
      <c r="AC33" s="58">
        <f>'За год'!AC37</f>
        <v>125</v>
      </c>
      <c r="AD33" s="58">
        <f>'За год'!AD37</f>
        <v>180</v>
      </c>
      <c r="AE33" s="58">
        <f>'За год'!AI37</f>
        <v>0</v>
      </c>
      <c r="AF33" s="58">
        <f>'За год'!AJ37</f>
        <v>100</v>
      </c>
      <c r="AG33" s="58">
        <f>'За год'!AK37</f>
        <v>200</v>
      </c>
      <c r="AH33" s="58">
        <f>'За год'!AL37</f>
        <v>350</v>
      </c>
      <c r="AI33" s="58">
        <f>'За год'!AM37</f>
        <v>0</v>
      </c>
      <c r="AJ33" s="58">
        <f>'За год'!AN37</f>
        <v>0</v>
      </c>
      <c r="AK33" s="58">
        <f>'За год'!AO37</f>
        <v>0</v>
      </c>
      <c r="AL33" s="58">
        <f>'За год'!AP37</f>
        <v>0</v>
      </c>
      <c r="AM33" s="58">
        <f>'За год'!AQ37</f>
        <v>0</v>
      </c>
      <c r="AN33" s="58">
        <f>'За год'!AR37</f>
        <v>22</v>
      </c>
      <c r="AO33" s="58">
        <f>'За год'!AS37</f>
        <v>46</v>
      </c>
      <c r="AP33" s="58">
        <f>'За год'!AT37</f>
        <v>90</v>
      </c>
      <c r="AQ33" s="58">
        <f>'За год'!AU37</f>
        <v>0</v>
      </c>
      <c r="AR33" s="58">
        <f>'За год'!AV37</f>
        <v>0</v>
      </c>
      <c r="AS33" s="58">
        <f>'За год'!AW37</f>
        <v>0</v>
      </c>
      <c r="AT33" s="58">
        <f>'За год'!AX37</f>
        <v>0</v>
      </c>
      <c r="AU33" s="58">
        <f>'За год'!AY37</f>
        <v>5</v>
      </c>
      <c r="AV33" s="58">
        <f>'За год'!AZ37</f>
        <v>56</v>
      </c>
      <c r="AW33" s="58">
        <f>'За год'!BA37</f>
        <v>97</v>
      </c>
      <c r="AX33" s="58">
        <f>'За год'!BB37</f>
        <v>132</v>
      </c>
      <c r="AY33" s="58">
        <f>'За год'!BC37</f>
        <v>0</v>
      </c>
      <c r="AZ33" s="58">
        <f>'За год'!BD37</f>
        <v>30</v>
      </c>
      <c r="BA33" s="58">
        <f>'За год'!BE37</f>
        <v>46</v>
      </c>
      <c r="BB33" s="58">
        <f>'За год'!BF37</f>
        <v>50</v>
      </c>
      <c r="BC33" s="58">
        <f>'За год'!BG37</f>
        <v>0</v>
      </c>
      <c r="BD33" s="58">
        <f>'За год'!BH37</f>
        <v>0</v>
      </c>
      <c r="BE33" s="58">
        <f>'За год'!BI37</f>
        <v>30</v>
      </c>
      <c r="BF33" s="58">
        <f>'За год'!BJ37</f>
        <v>50</v>
      </c>
      <c r="BG33" s="58">
        <f>'За год'!BK37</f>
        <v>17</v>
      </c>
      <c r="BH33" s="58">
        <f>'За год'!BL37</f>
        <v>18</v>
      </c>
      <c r="BI33" s="58">
        <f>'За год'!BM37</f>
        <v>18</v>
      </c>
      <c r="BJ33" s="58">
        <f>'За год'!BN37</f>
        <v>18</v>
      </c>
      <c r="BK33" s="58">
        <f>'За год'!BO37</f>
        <v>16</v>
      </c>
      <c r="BL33" s="58">
        <f>'За год'!BP37</f>
        <v>26</v>
      </c>
      <c r="BM33" s="58">
        <f>'За год'!BQ37</f>
        <v>45</v>
      </c>
      <c r="BN33" s="58">
        <f>'За год'!BR37</f>
        <v>50</v>
      </c>
      <c r="BO33" s="58">
        <f>'За год'!BS37</f>
        <v>0</v>
      </c>
      <c r="BP33" s="58">
        <f>'За год'!BT37</f>
        <v>0</v>
      </c>
      <c r="BQ33" s="58">
        <f>'За год'!BU37</f>
        <v>0</v>
      </c>
      <c r="BR33" s="58">
        <f>'За год'!BV37</f>
        <v>0</v>
      </c>
      <c r="BS33" s="58">
        <f>'За год'!BW37</f>
        <v>0</v>
      </c>
      <c r="BT33" s="58">
        <f>'За год'!BX37</f>
        <v>0</v>
      </c>
      <c r="BU33" s="58">
        <f>'За год'!BY37</f>
        <v>20</v>
      </c>
      <c r="BV33" s="58">
        <f>'За год'!BZ37</f>
        <v>40</v>
      </c>
      <c r="BW33" s="59" t="s">
        <v>76</v>
      </c>
    </row>
    <row r="34" spans="1:75" s="84" customFormat="1" hidden="1" x14ac:dyDescent="0.25">
      <c r="A34" s="81"/>
      <c r="B34" s="82" t="s">
        <v>267</v>
      </c>
      <c r="C34" s="79">
        <f>IF(ISNUMBER('За год'!C38),'За год'!C38,"")</f>
        <v>4.561824729891957E-2</v>
      </c>
      <c r="D34" s="79">
        <f>IF(ISNUMBER('За год'!D38),'За год'!D38,"")</f>
        <v>0.2217522658610272</v>
      </c>
      <c r="E34" s="79">
        <f>IF(ISNUMBER('За год'!E38),'За год'!E38,"")</f>
        <v>0.35193621867881547</v>
      </c>
      <c r="F34" s="79">
        <f>IF(ISNUMBER('За год'!F38),'За год'!F38,"")</f>
        <v>0.42400234741784038</v>
      </c>
      <c r="G34" s="79">
        <f>IF(ISNUMBER('За год'!G38),'За год'!G38,"")</f>
        <v>0</v>
      </c>
      <c r="H34" s="79">
        <f>IF(ISNUMBER('За год'!H38),'За год'!H38,"")</f>
        <v>0.33333333333333331</v>
      </c>
      <c r="I34" s="79">
        <f>IF(ISNUMBER('За год'!I38),'За год'!I38,"")</f>
        <v>0.42857142857142855</v>
      </c>
      <c r="J34" s="79">
        <f>IF(ISNUMBER('За год'!J38),'За год'!J38,"")</f>
        <v>0.7</v>
      </c>
      <c r="K34" s="79">
        <f>IF(ISNUMBER('За год'!K38),'За год'!K38,"")</f>
        <v>0</v>
      </c>
      <c r="L34" s="79">
        <f>IF(ISNUMBER('За год'!L38),'За год'!L38,"")</f>
        <v>0.44444444444444442</v>
      </c>
      <c r="M34" s="79">
        <f>IF(ISNUMBER('За год'!M38),'За год'!M38,"")</f>
        <v>0.81818181818181823</v>
      </c>
      <c r="N34" s="79">
        <f>IF(ISNUMBER('За год'!N38),'За год'!N38,"")</f>
        <v>0.84615384615384615</v>
      </c>
      <c r="O34" s="79" t="str">
        <f>IF(ISNUMBER('За год'!O38),'За год'!O38,"")</f>
        <v/>
      </c>
      <c r="P34" s="79" t="str">
        <f>IF(ISNUMBER('За год'!P38),'За год'!P38,"")</f>
        <v/>
      </c>
      <c r="Q34" s="79" t="str">
        <f>IF(ISNUMBER('За год'!Q38),'За год'!Q38,"")</f>
        <v/>
      </c>
      <c r="R34" s="79" t="str">
        <f>IF(ISNUMBER('За год'!R38),'За год'!R38,"")</f>
        <v/>
      </c>
      <c r="S34" s="79" t="str">
        <f>IF(ISNUMBER('За год'!S38),'За год'!S38,"")</f>
        <v/>
      </c>
      <c r="T34" s="79">
        <f>IF(ISNUMBER('За год'!T38),'За год'!T38,"")</f>
        <v>0</v>
      </c>
      <c r="U34" s="79">
        <f>IF(ISNUMBER('За год'!U38),'За год'!U38,"")</f>
        <v>0.5</v>
      </c>
      <c r="V34" s="79">
        <f>IF(ISNUMBER('За год'!V38),'За год'!V38,"")</f>
        <v>0.5</v>
      </c>
      <c r="W34" s="79">
        <f>IF(ISNUMBER('За год'!W38),'За год'!W38,"")</f>
        <v>0</v>
      </c>
      <c r="X34" s="79">
        <f>IF(ISNUMBER('За год'!X38),'За год'!X38,"")</f>
        <v>0</v>
      </c>
      <c r="Y34" s="79">
        <f>IF(ISNUMBER('За год'!Y38),'За год'!Y38,"")</f>
        <v>0.31428571428571428</v>
      </c>
      <c r="Z34" s="79">
        <f>IF(ISNUMBER('За год'!Z38),'За год'!Z38,"")</f>
        <v>0.375</v>
      </c>
      <c r="AA34" s="79">
        <f>IF(ISNUMBER('За год'!AA38),'За год'!AA38,"")</f>
        <v>0</v>
      </c>
      <c r="AB34" s="79">
        <f>IF(ISNUMBER('За год'!AB38),'За год'!AB38,"")</f>
        <v>0.15873015873015872</v>
      </c>
      <c r="AC34" s="79">
        <f>IF(ISNUMBER('За год'!AC38),'За год'!AC38,"")</f>
        <v>0.25406504065040653</v>
      </c>
      <c r="AD34" s="79">
        <f>IF(ISNUMBER('За год'!AD38),'За год'!AD38,"")</f>
        <v>0.27950310559006208</v>
      </c>
      <c r="AE34" s="79">
        <f>IF(ISNUMBER('За год'!AI38),'За год'!AI38,"")</f>
        <v>0</v>
      </c>
      <c r="AF34" s="79">
        <f>IF(ISNUMBER('За год'!AJ38),'За год'!AJ38,"")</f>
        <v>0.4098360655737705</v>
      </c>
      <c r="AG34" s="79">
        <f>IF(ISNUMBER('За год'!AK38),'За год'!AK38,"")</f>
        <v>0.50761421319796951</v>
      </c>
      <c r="AH34" s="79">
        <f>IF(ISNUMBER('За год'!AL38),'За год'!AL38,"")</f>
        <v>0.64338235294117652</v>
      </c>
      <c r="AI34" s="79" t="str">
        <f>IF(ISNUMBER('За год'!AM38),'За год'!AM38,"")</f>
        <v/>
      </c>
      <c r="AJ34" s="79" t="str">
        <f>IF(ISNUMBER('За год'!AN38),'За год'!AN38,"")</f>
        <v/>
      </c>
      <c r="AK34" s="79" t="str">
        <f>IF(ISNUMBER('За год'!AO38),'За год'!AO38,"")</f>
        <v/>
      </c>
      <c r="AL34" s="79" t="str">
        <f>IF(ISNUMBER('За год'!AP38),'За год'!AP38,"")</f>
        <v/>
      </c>
      <c r="AM34" s="79">
        <f>IF(ISNUMBER('За год'!AQ38),'За год'!AQ38,"")</f>
        <v>0</v>
      </c>
      <c r="AN34" s="79">
        <f>IF(ISNUMBER('За год'!AR38),'За год'!AR38,"")</f>
        <v>0.30555555555555558</v>
      </c>
      <c r="AO34" s="79">
        <f>IF(ISNUMBER('За год'!AS38),'За год'!AS38,"")</f>
        <v>0.38983050847457629</v>
      </c>
      <c r="AP34" s="79">
        <f>IF(ISNUMBER('За год'!AT38),'За год'!AT38,"")</f>
        <v>0.4838709677419355</v>
      </c>
      <c r="AQ34" s="79" t="str">
        <f>IF(ISNUMBER('За год'!AU38),'За год'!AU38,"")</f>
        <v/>
      </c>
      <c r="AR34" s="79" t="str">
        <f>IF(ISNUMBER('За год'!AV38),'За год'!AV38,"")</f>
        <v/>
      </c>
      <c r="AS34" s="79" t="str">
        <f>IF(ISNUMBER('За год'!AW38),'За год'!AW38,"")</f>
        <v/>
      </c>
      <c r="AT34" s="79" t="str">
        <f>IF(ISNUMBER('За год'!AX38),'За год'!AX38,"")</f>
        <v/>
      </c>
      <c r="AU34" s="79">
        <f>IF(ISNUMBER('За год'!AY38),'За год'!AY38,"")</f>
        <v>2.8409090909090908E-2</v>
      </c>
      <c r="AV34" s="79">
        <f>IF(ISNUMBER('За год'!AZ38),'За год'!AZ38,"")</f>
        <v>0.18791946308724833</v>
      </c>
      <c r="AW34" s="79">
        <f>IF(ISNUMBER('За год'!BA38),'За год'!BA38,"")</f>
        <v>0.20905172413793102</v>
      </c>
      <c r="AX34" s="79">
        <f>IF(ISNUMBER('За год'!BB38),'За год'!BB38,"")</f>
        <v>0.24719101123595505</v>
      </c>
      <c r="AY34" s="79">
        <f>IF(ISNUMBER('За год'!BC38),'За год'!BC38,"")</f>
        <v>0</v>
      </c>
      <c r="AZ34" s="79">
        <f>IF(ISNUMBER('За год'!BD38),'За год'!BD38,"")</f>
        <v>0.23076923076923078</v>
      </c>
      <c r="BA34" s="79">
        <f>IF(ISNUMBER('За год'!BE38),'За год'!BE38,"")</f>
        <v>0.32857142857142857</v>
      </c>
      <c r="BB34" s="79">
        <f>IF(ISNUMBER('За год'!BF38),'За год'!BF38,"")</f>
        <v>0.23809523809523808</v>
      </c>
      <c r="BC34" s="79">
        <f>IF(ISNUMBER('За год'!BG38),'За год'!BG38,"")</f>
        <v>0</v>
      </c>
      <c r="BD34" s="79">
        <f>IF(ISNUMBER('За год'!BH38),'За год'!BH38,"")</f>
        <v>0</v>
      </c>
      <c r="BE34" s="79">
        <f>IF(ISNUMBER('За год'!BI38),'За год'!BI38,"")</f>
        <v>0.3</v>
      </c>
      <c r="BF34" s="79">
        <f>IF(ISNUMBER('За год'!BJ38),'За год'!BJ38,"")</f>
        <v>0.33333333333333331</v>
      </c>
      <c r="BG34" s="79">
        <f>IF(ISNUMBER('За год'!BK38),'За год'!BK38,"")</f>
        <v>0.40476190476190477</v>
      </c>
      <c r="BH34" s="79">
        <f>IF(ISNUMBER('За год'!BL38),'За год'!BL38,"")</f>
        <v>0.4</v>
      </c>
      <c r="BI34" s="79">
        <f>IF(ISNUMBER('За год'!BM38),'За год'!BM38,"")</f>
        <v>0.22222222222222221</v>
      </c>
      <c r="BJ34" s="79">
        <f>IF(ISNUMBER('За год'!BN38),'За год'!BN38,"")</f>
        <v>0.25714285714285712</v>
      </c>
      <c r="BK34" s="79">
        <f>IF(ISNUMBER('За год'!BO38),'За год'!BO38,"")</f>
        <v>0.44444444444444442</v>
      </c>
      <c r="BL34" s="79">
        <f>IF(ISNUMBER('За год'!BP38),'За год'!BP38,"")</f>
        <v>0.63414634146341464</v>
      </c>
      <c r="BM34" s="79">
        <f>IF(ISNUMBER('За год'!BQ38),'За год'!BQ38,"")</f>
        <v>0.375</v>
      </c>
      <c r="BN34" s="79">
        <f>IF(ISNUMBER('За год'!BR38),'За год'!BR38,"")</f>
        <v>0.4</v>
      </c>
      <c r="BO34" s="79" t="str">
        <f>IF(ISNUMBER('За год'!BS38),'За год'!BS38,"")</f>
        <v/>
      </c>
      <c r="BP34" s="79" t="str">
        <f>IF(ISNUMBER('За год'!BT38),'За год'!BT38,"")</f>
        <v/>
      </c>
      <c r="BQ34" s="79" t="str">
        <f>IF(ISNUMBER('За год'!BU38),'За год'!BU38,"")</f>
        <v/>
      </c>
      <c r="BR34" s="79" t="str">
        <f>IF(ISNUMBER('За год'!BV38),'За год'!BV38,"")</f>
        <v/>
      </c>
      <c r="BS34" s="79" t="str">
        <f>IF(ISNUMBER('За год'!BW38),'За год'!BW38,"")</f>
        <v/>
      </c>
      <c r="BT34" s="79">
        <f>IF(ISNUMBER('За год'!BX38),'За год'!BX38,"")</f>
        <v>0</v>
      </c>
      <c r="BU34" s="79">
        <f>IF(ISNUMBER('За год'!BY38),'За год'!BY38,"")</f>
        <v>0.5</v>
      </c>
      <c r="BV34" s="79">
        <f>IF(ISNUMBER('За год'!BZ38),'За год'!BZ38,"")</f>
        <v>0.61538461538461542</v>
      </c>
      <c r="BW34" s="83"/>
    </row>
    <row r="35" spans="1:75" s="76" customFormat="1" hidden="1" x14ac:dyDescent="0.25">
      <c r="A35" s="85" t="s">
        <v>39</v>
      </c>
      <c r="B35" s="86" t="s">
        <v>40</v>
      </c>
      <c r="C35" s="87">
        <f>'За год'!C39</f>
        <v>2060</v>
      </c>
      <c r="D35" s="87">
        <f>'За год'!D39</f>
        <v>2515</v>
      </c>
      <c r="E35" s="87">
        <f>'За год'!E39</f>
        <v>2779</v>
      </c>
      <c r="F35" s="87">
        <f>'За год'!F39</f>
        <v>2611</v>
      </c>
      <c r="G35" s="87">
        <f>'За год'!G39</f>
        <v>136</v>
      </c>
      <c r="H35" s="87">
        <f>'За год'!H39</f>
        <v>260</v>
      </c>
      <c r="I35" s="87">
        <f>'За год'!I39</f>
        <v>236</v>
      </c>
      <c r="J35" s="87">
        <f>'За год'!J39</f>
        <v>197</v>
      </c>
      <c r="K35" s="87">
        <f>'За год'!K39</f>
        <v>93</v>
      </c>
      <c r="L35" s="87">
        <f>'За год'!L39</f>
        <v>179</v>
      </c>
      <c r="M35" s="87">
        <f>'За год'!M39</f>
        <v>188</v>
      </c>
      <c r="N35" s="87">
        <f>'За год'!N39</f>
        <v>152</v>
      </c>
      <c r="O35" s="87">
        <f>'За год'!O39</f>
        <v>132</v>
      </c>
      <c r="P35" s="87">
        <f>'За год'!P39</f>
        <v>170</v>
      </c>
      <c r="Q35" s="87">
        <f>'За год'!Q39</f>
        <v>170</v>
      </c>
      <c r="R35" s="87">
        <f>'За год'!R39</f>
        <v>170</v>
      </c>
      <c r="S35" s="87">
        <f>'За год'!S39</f>
        <v>60</v>
      </c>
      <c r="T35" s="87">
        <f>'За год'!T39</f>
        <v>78</v>
      </c>
      <c r="U35" s="87">
        <f>'За год'!U39</f>
        <v>81</v>
      </c>
      <c r="V35" s="87">
        <f>'За год'!V39</f>
        <v>113</v>
      </c>
      <c r="W35" s="87">
        <f>'За год'!W39</f>
        <v>42</v>
      </c>
      <c r="X35" s="87">
        <f>'За год'!X39</f>
        <v>62</v>
      </c>
      <c r="Y35" s="87">
        <f>'За год'!Y39</f>
        <v>126</v>
      </c>
      <c r="Z35" s="87">
        <f>'За год'!Z39</f>
        <v>124</v>
      </c>
      <c r="AA35" s="87">
        <f>'За год'!AA39</f>
        <v>264</v>
      </c>
      <c r="AB35" s="87">
        <f>'За год'!AB39</f>
        <v>359</v>
      </c>
      <c r="AC35" s="87">
        <f>'За год'!AC39</f>
        <v>412</v>
      </c>
      <c r="AD35" s="87">
        <f>'За год'!AD39</f>
        <v>299</v>
      </c>
      <c r="AE35" s="87">
        <f>'За год'!AI39</f>
        <v>173</v>
      </c>
      <c r="AF35" s="87">
        <f>'За год'!AJ39</f>
        <v>215</v>
      </c>
      <c r="AG35" s="87">
        <f>'За год'!AK39</f>
        <v>208</v>
      </c>
      <c r="AH35" s="87">
        <f>'За год'!AL39</f>
        <v>277</v>
      </c>
      <c r="AI35" s="87">
        <f>'За год'!AM39</f>
        <v>100</v>
      </c>
      <c r="AJ35" s="87">
        <f>'За год'!AN39</f>
        <v>127</v>
      </c>
      <c r="AK35" s="87">
        <f>'За год'!AO39</f>
        <v>153</v>
      </c>
      <c r="AL35" s="87">
        <f>'За год'!AP39</f>
        <v>187</v>
      </c>
      <c r="AM35" s="87">
        <f>'За год'!AQ39</f>
        <v>126</v>
      </c>
      <c r="AN35" s="87">
        <f>'За год'!AR39</f>
        <v>166</v>
      </c>
      <c r="AO35" s="87">
        <f>'За год'!AS39</f>
        <v>190</v>
      </c>
      <c r="AP35" s="87">
        <f>'За год'!AT39</f>
        <v>135</v>
      </c>
      <c r="AQ35" s="87">
        <f>'За год'!AU39</f>
        <v>109</v>
      </c>
      <c r="AR35" s="87">
        <f>'За год'!AV39</f>
        <v>155</v>
      </c>
      <c r="AS35" s="87">
        <f>'За год'!AW39</f>
        <v>172</v>
      </c>
      <c r="AT35" s="87">
        <f>'За год'!AX39</f>
        <v>147</v>
      </c>
      <c r="AU35" s="87">
        <f>'За год'!AY39</f>
        <v>274</v>
      </c>
      <c r="AV35" s="87">
        <f>'За год'!AZ39</f>
        <v>215</v>
      </c>
      <c r="AW35" s="87">
        <f>'За год'!BA39</f>
        <v>243</v>
      </c>
      <c r="AX35" s="87">
        <f>'За год'!BB39</f>
        <v>250</v>
      </c>
      <c r="AY35" s="87">
        <f>'За год'!BC39</f>
        <v>164</v>
      </c>
      <c r="AZ35" s="87">
        <f>'За год'!BD39</f>
        <v>198</v>
      </c>
      <c r="BA35" s="87">
        <f>'За год'!BE39</f>
        <v>200</v>
      </c>
      <c r="BB35" s="87">
        <f>'За год'!BF39</f>
        <v>200</v>
      </c>
      <c r="BC35" s="87">
        <f>'За год'!BG39</f>
        <v>78</v>
      </c>
      <c r="BD35" s="87">
        <f>'За год'!BH39</f>
        <v>65</v>
      </c>
      <c r="BE35" s="87">
        <f>'За год'!BI39</f>
        <v>100</v>
      </c>
      <c r="BF35" s="87">
        <f>'За год'!BJ39</f>
        <v>45</v>
      </c>
      <c r="BG35" s="87">
        <f>'За год'!BK39</f>
        <v>78</v>
      </c>
      <c r="BH35" s="87">
        <f>'За год'!BL39</f>
        <v>55</v>
      </c>
      <c r="BI35" s="87">
        <f>'За год'!BM39</f>
        <v>69</v>
      </c>
      <c r="BJ35" s="87">
        <f>'За год'!BN39</f>
        <v>58</v>
      </c>
      <c r="BK35" s="87">
        <f>'За год'!BO39</f>
        <v>108</v>
      </c>
      <c r="BL35" s="87">
        <f>'За год'!BP39</f>
        <v>83</v>
      </c>
      <c r="BM35" s="87">
        <f>'За год'!BQ39</f>
        <v>119</v>
      </c>
      <c r="BN35" s="87">
        <f>'За год'!BR39</f>
        <v>126</v>
      </c>
      <c r="BO35" s="87">
        <f>'За год'!BS39</f>
        <v>37</v>
      </c>
      <c r="BP35" s="87">
        <f>'За год'!BT39</f>
        <v>48</v>
      </c>
      <c r="BQ35" s="87">
        <f>'За год'!BU39</f>
        <v>61</v>
      </c>
      <c r="BR35" s="87">
        <f>'За год'!BV39</f>
        <v>76</v>
      </c>
      <c r="BS35" s="87">
        <f>'За год'!BW39</f>
        <v>86</v>
      </c>
      <c r="BT35" s="87">
        <f>'За год'!BX39</f>
        <v>80</v>
      </c>
      <c r="BU35" s="87">
        <f>'За год'!BY39</f>
        <v>51</v>
      </c>
      <c r="BV35" s="87">
        <f>'За год'!BZ39</f>
        <v>55</v>
      </c>
      <c r="BW35" s="88" t="s">
        <v>79</v>
      </c>
    </row>
    <row r="36" spans="1:75" s="54" customFormat="1" ht="31.5" hidden="1" x14ac:dyDescent="0.25">
      <c r="A36" s="56" t="s">
        <v>41</v>
      </c>
      <c r="B36" s="57" t="s">
        <v>42</v>
      </c>
      <c r="C36" s="58">
        <f>'За год'!C40</f>
        <v>0</v>
      </c>
      <c r="D36" s="58">
        <f>'За год'!D40</f>
        <v>16</v>
      </c>
      <c r="E36" s="58">
        <f>'За год'!E40</f>
        <v>49</v>
      </c>
      <c r="F36" s="58">
        <f>'За год'!F40</f>
        <v>241</v>
      </c>
      <c r="G36" s="58">
        <f>'За год'!G40</f>
        <v>0</v>
      </c>
      <c r="H36" s="58">
        <f>'За год'!H40</f>
        <v>0</v>
      </c>
      <c r="I36" s="58">
        <f>'За год'!I40</f>
        <v>0</v>
      </c>
      <c r="J36" s="58">
        <f>'За год'!J40</f>
        <v>0</v>
      </c>
      <c r="K36" s="58">
        <f>'За год'!K40</f>
        <v>0</v>
      </c>
      <c r="L36" s="58">
        <f>'За год'!L40</f>
        <v>0</v>
      </c>
      <c r="M36" s="58">
        <f>'За год'!M40</f>
        <v>0</v>
      </c>
      <c r="N36" s="58">
        <f>'За год'!N40</f>
        <v>23</v>
      </c>
      <c r="O36" s="58">
        <f>'За год'!O40</f>
        <v>0</v>
      </c>
      <c r="P36" s="58">
        <f>'За год'!P40</f>
        <v>0</v>
      </c>
      <c r="Q36" s="58">
        <f>'За год'!Q40</f>
        <v>0</v>
      </c>
      <c r="R36" s="58">
        <f>'За год'!R40</f>
        <v>0</v>
      </c>
      <c r="S36" s="58">
        <f>'За год'!S40</f>
        <v>0</v>
      </c>
      <c r="T36" s="58">
        <f>'За год'!T40</f>
        <v>0</v>
      </c>
      <c r="U36" s="58">
        <f>'За год'!U40</f>
        <v>0</v>
      </c>
      <c r="V36" s="58">
        <f>'За год'!V40</f>
        <v>0</v>
      </c>
      <c r="W36" s="58">
        <f>'За год'!W40</f>
        <v>0</v>
      </c>
      <c r="X36" s="58">
        <f>'За год'!X40</f>
        <v>0</v>
      </c>
      <c r="Y36" s="58">
        <f>'За год'!Y40</f>
        <v>0</v>
      </c>
      <c r="Z36" s="58">
        <f>'За год'!Z40</f>
        <v>40</v>
      </c>
      <c r="AA36" s="58">
        <f>'За год'!AA40</f>
        <v>0</v>
      </c>
      <c r="AB36" s="58">
        <f>'За год'!AB40</f>
        <v>0</v>
      </c>
      <c r="AC36" s="58">
        <f>'За год'!AC40</f>
        <v>0</v>
      </c>
      <c r="AD36" s="58">
        <f>'За год'!AD40</f>
        <v>48</v>
      </c>
      <c r="AE36" s="58">
        <f>'За год'!AI40</f>
        <v>0</v>
      </c>
      <c r="AF36" s="58">
        <f>'За год'!AJ40</f>
        <v>0</v>
      </c>
      <c r="AG36" s="58">
        <f>'За год'!AK40</f>
        <v>0</v>
      </c>
      <c r="AH36" s="58">
        <f>'За год'!AL40</f>
        <v>0</v>
      </c>
      <c r="AI36" s="58">
        <f>'За год'!AM40</f>
        <v>0</v>
      </c>
      <c r="AJ36" s="58">
        <f>'За год'!AN40</f>
        <v>0</v>
      </c>
      <c r="AK36" s="58">
        <f>'За год'!AO40</f>
        <v>0</v>
      </c>
      <c r="AL36" s="58">
        <f>'За год'!AP40</f>
        <v>0</v>
      </c>
      <c r="AM36" s="58">
        <f>'За год'!AQ40</f>
        <v>0</v>
      </c>
      <c r="AN36" s="58">
        <f>'За год'!AR40</f>
        <v>0</v>
      </c>
      <c r="AO36" s="58">
        <f>'За год'!AS40</f>
        <v>0</v>
      </c>
      <c r="AP36" s="58">
        <f>'За год'!AT40</f>
        <v>0</v>
      </c>
      <c r="AQ36" s="58">
        <f>'За год'!AU40</f>
        <v>0</v>
      </c>
      <c r="AR36" s="58">
        <f>'За год'!AV40</f>
        <v>0</v>
      </c>
      <c r="AS36" s="58">
        <f>'За год'!AW40</f>
        <v>0</v>
      </c>
      <c r="AT36" s="58">
        <f>'За год'!AX40</f>
        <v>0</v>
      </c>
      <c r="AU36" s="58">
        <f>'За год'!AY40</f>
        <v>0</v>
      </c>
      <c r="AV36" s="58">
        <f>'За год'!AZ40</f>
        <v>0</v>
      </c>
      <c r="AW36" s="58">
        <f>'За год'!BA40</f>
        <v>16</v>
      </c>
      <c r="AX36" s="58">
        <f>'За год'!BB40</f>
        <v>90</v>
      </c>
      <c r="AY36" s="58">
        <f>'За год'!BC40</f>
        <v>0</v>
      </c>
      <c r="AZ36" s="58">
        <f>'За год'!BD40</f>
        <v>0</v>
      </c>
      <c r="BA36" s="58">
        <f>'За год'!BE40</f>
        <v>0</v>
      </c>
      <c r="BB36" s="58">
        <f>'За год'!BF40</f>
        <v>20</v>
      </c>
      <c r="BC36" s="58">
        <f>'За год'!BG40</f>
        <v>0</v>
      </c>
      <c r="BD36" s="58">
        <f>'За год'!BH40</f>
        <v>0</v>
      </c>
      <c r="BE36" s="58">
        <f>'За год'!BI40</f>
        <v>0</v>
      </c>
      <c r="BF36" s="58">
        <f>'За год'!BJ40</f>
        <v>0</v>
      </c>
      <c r="BG36" s="58">
        <f>'За год'!BK40</f>
        <v>0</v>
      </c>
      <c r="BH36" s="58">
        <f>'За год'!BL40</f>
        <v>0</v>
      </c>
      <c r="BI36" s="58">
        <f>'За год'!BM40</f>
        <v>18</v>
      </c>
      <c r="BJ36" s="58">
        <f>'За год'!BN40</f>
        <v>0</v>
      </c>
      <c r="BK36" s="58">
        <f>'За год'!BO40</f>
        <v>0</v>
      </c>
      <c r="BL36" s="58">
        <f>'За год'!BP40</f>
        <v>16</v>
      </c>
      <c r="BM36" s="58">
        <f>'За год'!BQ40</f>
        <v>15</v>
      </c>
      <c r="BN36" s="58">
        <f>'За год'!BR40</f>
        <v>20</v>
      </c>
      <c r="BO36" s="58">
        <f>'За год'!BS40</f>
        <v>0</v>
      </c>
      <c r="BP36" s="58">
        <f>'За год'!BT40</f>
        <v>0</v>
      </c>
      <c r="BQ36" s="58">
        <f>'За год'!BU40</f>
        <v>0</v>
      </c>
      <c r="BR36" s="58">
        <f>'За год'!BV40</f>
        <v>0</v>
      </c>
      <c r="BS36" s="58">
        <f>'За год'!BW40</f>
        <v>0</v>
      </c>
      <c r="BT36" s="58">
        <f>'За год'!BX40</f>
        <v>0</v>
      </c>
      <c r="BU36" s="58">
        <f>'За год'!BY40</f>
        <v>0</v>
      </c>
      <c r="BV36" s="58">
        <f>'За год'!BZ40</f>
        <v>0</v>
      </c>
      <c r="BW36" s="59" t="s">
        <v>81</v>
      </c>
    </row>
    <row r="37" spans="1:75" s="54" customFormat="1" ht="47.25" hidden="1" x14ac:dyDescent="0.25">
      <c r="A37" s="56" t="s">
        <v>43</v>
      </c>
      <c r="B37" s="60" t="s">
        <v>44</v>
      </c>
      <c r="C37" s="58">
        <f>'За год'!C41</f>
        <v>0</v>
      </c>
      <c r="D37" s="58">
        <f>'За год'!D41</f>
        <v>16</v>
      </c>
      <c r="E37" s="58">
        <f>'За год'!E41</f>
        <v>49</v>
      </c>
      <c r="F37" s="58">
        <f>'За год'!F41</f>
        <v>241</v>
      </c>
      <c r="G37" s="58">
        <f>'За год'!G41</f>
        <v>0</v>
      </c>
      <c r="H37" s="58">
        <f>'За год'!H41</f>
        <v>0</v>
      </c>
      <c r="I37" s="58">
        <f>'За год'!I41</f>
        <v>0</v>
      </c>
      <c r="J37" s="58">
        <f>'За год'!J41</f>
        <v>0</v>
      </c>
      <c r="K37" s="58">
        <f>'За год'!K41</f>
        <v>0</v>
      </c>
      <c r="L37" s="58">
        <f>'За год'!L41</f>
        <v>0</v>
      </c>
      <c r="M37" s="58">
        <f>'За год'!M41</f>
        <v>0</v>
      </c>
      <c r="N37" s="58">
        <f>'За год'!N41</f>
        <v>23</v>
      </c>
      <c r="O37" s="58">
        <f>'За год'!O41</f>
        <v>0</v>
      </c>
      <c r="P37" s="58">
        <f>'За год'!P41</f>
        <v>0</v>
      </c>
      <c r="Q37" s="58">
        <f>'За год'!Q41</f>
        <v>0</v>
      </c>
      <c r="R37" s="58">
        <f>'За год'!R41</f>
        <v>0</v>
      </c>
      <c r="S37" s="58">
        <f>'За год'!S41</f>
        <v>0</v>
      </c>
      <c r="T37" s="58">
        <f>'За год'!T41</f>
        <v>0</v>
      </c>
      <c r="U37" s="58">
        <f>'За год'!U41</f>
        <v>0</v>
      </c>
      <c r="V37" s="58">
        <f>'За год'!V41</f>
        <v>0</v>
      </c>
      <c r="W37" s="58">
        <f>'За год'!W41</f>
        <v>0</v>
      </c>
      <c r="X37" s="58">
        <f>'За год'!X41</f>
        <v>0</v>
      </c>
      <c r="Y37" s="58">
        <f>'За год'!Y41</f>
        <v>0</v>
      </c>
      <c r="Z37" s="58">
        <f>'За год'!Z41</f>
        <v>40</v>
      </c>
      <c r="AA37" s="58">
        <f>'За год'!AA41</f>
        <v>0</v>
      </c>
      <c r="AB37" s="58">
        <f>'За год'!AB41</f>
        <v>0</v>
      </c>
      <c r="AC37" s="58">
        <f>'За год'!AC41</f>
        <v>0</v>
      </c>
      <c r="AD37" s="58">
        <f>'За год'!AD41</f>
        <v>48</v>
      </c>
      <c r="AE37" s="58">
        <f>'За год'!AI41</f>
        <v>0</v>
      </c>
      <c r="AF37" s="58">
        <f>'За год'!AJ41</f>
        <v>0</v>
      </c>
      <c r="AG37" s="58">
        <f>'За год'!AK41</f>
        <v>0</v>
      </c>
      <c r="AH37" s="58">
        <f>'За год'!AL41</f>
        <v>0</v>
      </c>
      <c r="AI37" s="58">
        <f>'За год'!AM41</f>
        <v>0</v>
      </c>
      <c r="AJ37" s="58">
        <f>'За год'!AN41</f>
        <v>0</v>
      </c>
      <c r="AK37" s="58">
        <f>'За год'!AO41</f>
        <v>0</v>
      </c>
      <c r="AL37" s="58">
        <f>'За год'!AP41</f>
        <v>0</v>
      </c>
      <c r="AM37" s="58">
        <f>'За год'!AQ41</f>
        <v>0</v>
      </c>
      <c r="AN37" s="58">
        <f>'За год'!AR41</f>
        <v>0</v>
      </c>
      <c r="AO37" s="58">
        <f>'За год'!AS41</f>
        <v>0</v>
      </c>
      <c r="AP37" s="58">
        <f>'За год'!AT41</f>
        <v>0</v>
      </c>
      <c r="AQ37" s="58">
        <f>'За год'!AU41</f>
        <v>0</v>
      </c>
      <c r="AR37" s="58">
        <f>'За год'!AV41</f>
        <v>0</v>
      </c>
      <c r="AS37" s="58">
        <f>'За год'!AW41</f>
        <v>0</v>
      </c>
      <c r="AT37" s="58">
        <f>'За год'!AX41</f>
        <v>0</v>
      </c>
      <c r="AU37" s="58">
        <f>'За год'!AY41</f>
        <v>0</v>
      </c>
      <c r="AV37" s="58">
        <f>'За год'!AZ41</f>
        <v>0</v>
      </c>
      <c r="AW37" s="58">
        <f>'За год'!BA41</f>
        <v>16</v>
      </c>
      <c r="AX37" s="58">
        <f>'За год'!BB41</f>
        <v>90</v>
      </c>
      <c r="AY37" s="58">
        <f>'За год'!BC41</f>
        <v>0</v>
      </c>
      <c r="AZ37" s="58">
        <f>'За год'!BD41</f>
        <v>0</v>
      </c>
      <c r="BA37" s="58">
        <f>'За год'!BE41</f>
        <v>0</v>
      </c>
      <c r="BB37" s="58">
        <f>'За год'!BF41</f>
        <v>20</v>
      </c>
      <c r="BC37" s="58">
        <f>'За год'!BG41</f>
        <v>0</v>
      </c>
      <c r="BD37" s="58">
        <f>'За год'!BH41</f>
        <v>0</v>
      </c>
      <c r="BE37" s="58">
        <f>'За год'!BI41</f>
        <v>0</v>
      </c>
      <c r="BF37" s="58">
        <f>'За год'!BJ41</f>
        <v>0</v>
      </c>
      <c r="BG37" s="58">
        <f>'За год'!BK41</f>
        <v>0</v>
      </c>
      <c r="BH37" s="58">
        <f>'За год'!BL41</f>
        <v>0</v>
      </c>
      <c r="BI37" s="58">
        <f>'За год'!BM41</f>
        <v>18</v>
      </c>
      <c r="BJ37" s="58">
        <f>'За год'!BN41</f>
        <v>0</v>
      </c>
      <c r="BK37" s="58">
        <f>'За год'!BO41</f>
        <v>0</v>
      </c>
      <c r="BL37" s="58">
        <f>'За год'!BP41</f>
        <v>16</v>
      </c>
      <c r="BM37" s="58">
        <f>'За год'!BQ41</f>
        <v>15</v>
      </c>
      <c r="BN37" s="58">
        <f>'За год'!BR41</f>
        <v>20</v>
      </c>
      <c r="BO37" s="58">
        <f>'За год'!BS41</f>
        <v>0</v>
      </c>
      <c r="BP37" s="58">
        <f>'За год'!BT41</f>
        <v>0</v>
      </c>
      <c r="BQ37" s="58">
        <f>'За год'!BU41</f>
        <v>0</v>
      </c>
      <c r="BR37" s="58">
        <f>'За год'!BV41</f>
        <v>0</v>
      </c>
      <c r="BS37" s="58">
        <f>'За год'!BW41</f>
        <v>0</v>
      </c>
      <c r="BT37" s="58">
        <f>'За год'!BX41</f>
        <v>0</v>
      </c>
      <c r="BU37" s="58">
        <f>'За год'!BY41</f>
        <v>0</v>
      </c>
      <c r="BV37" s="58">
        <f>'За год'!BZ41</f>
        <v>0</v>
      </c>
      <c r="BW37" s="59" t="s">
        <v>80</v>
      </c>
    </row>
    <row r="38" spans="1:75" s="54" customFormat="1" ht="53.25" hidden="1" customHeight="1" x14ac:dyDescent="0.25">
      <c r="A38" s="56" t="s">
        <v>45</v>
      </c>
      <c r="B38" s="60" t="s">
        <v>46</v>
      </c>
      <c r="C38" s="58">
        <f>'За год'!C42</f>
        <v>0</v>
      </c>
      <c r="D38" s="58">
        <f>'За год'!D42</f>
        <v>0</v>
      </c>
      <c r="E38" s="58">
        <f>'За год'!E42</f>
        <v>11</v>
      </c>
      <c r="F38" s="58">
        <f>'За год'!F42</f>
        <v>28</v>
      </c>
      <c r="G38" s="58">
        <f>'За год'!G42</f>
        <v>0</v>
      </c>
      <c r="H38" s="58">
        <f>'За год'!H42</f>
        <v>0</v>
      </c>
      <c r="I38" s="58">
        <f>'За год'!I42</f>
        <v>0</v>
      </c>
      <c r="J38" s="58">
        <f>'За год'!J42</f>
        <v>0</v>
      </c>
      <c r="K38" s="58">
        <f>'За год'!K42</f>
        <v>0</v>
      </c>
      <c r="L38" s="58">
        <f>'За год'!L42</f>
        <v>0</v>
      </c>
      <c r="M38" s="58">
        <f>'За год'!M42</f>
        <v>0</v>
      </c>
      <c r="N38" s="58">
        <f>'За год'!N42</f>
        <v>4</v>
      </c>
      <c r="O38" s="58">
        <f>'За год'!O42</f>
        <v>0</v>
      </c>
      <c r="P38" s="58">
        <f>'За год'!P42</f>
        <v>0</v>
      </c>
      <c r="Q38" s="58">
        <f>'За год'!Q42</f>
        <v>0</v>
      </c>
      <c r="R38" s="58">
        <f>'За год'!R42</f>
        <v>0</v>
      </c>
      <c r="S38" s="58">
        <f>'За год'!S42</f>
        <v>0</v>
      </c>
      <c r="T38" s="58">
        <f>'За год'!T42</f>
        <v>0</v>
      </c>
      <c r="U38" s="58">
        <f>'За год'!U42</f>
        <v>0</v>
      </c>
      <c r="V38" s="58">
        <f>'За год'!V42</f>
        <v>0</v>
      </c>
      <c r="W38" s="58">
        <f>'За год'!W42</f>
        <v>0</v>
      </c>
      <c r="X38" s="58">
        <f>'За год'!X42</f>
        <v>0</v>
      </c>
      <c r="Y38" s="58">
        <f>'За год'!Y42</f>
        <v>0</v>
      </c>
      <c r="Z38" s="58">
        <f>'За год'!Z42</f>
        <v>1</v>
      </c>
      <c r="AA38" s="58">
        <f>'За год'!AA42</f>
        <v>0</v>
      </c>
      <c r="AB38" s="58">
        <f>'За год'!AB42</f>
        <v>0</v>
      </c>
      <c r="AC38" s="58">
        <f>'За год'!AC42</f>
        <v>10</v>
      </c>
      <c r="AD38" s="58">
        <f>'За год'!AD42</f>
        <v>20</v>
      </c>
      <c r="AE38" s="58">
        <f>'За год'!AI42</f>
        <v>0</v>
      </c>
      <c r="AF38" s="58">
        <f>'За год'!AJ42</f>
        <v>0</v>
      </c>
      <c r="AG38" s="58">
        <f>'За год'!AK42</f>
        <v>0</v>
      </c>
      <c r="AH38" s="58">
        <f>'За год'!AL42</f>
        <v>0</v>
      </c>
      <c r="AI38" s="58">
        <f>'За год'!AM42</f>
        <v>0</v>
      </c>
      <c r="AJ38" s="58">
        <f>'За год'!AN42</f>
        <v>0</v>
      </c>
      <c r="AK38" s="58">
        <f>'За год'!AO42</f>
        <v>0</v>
      </c>
      <c r="AL38" s="58">
        <f>'За год'!AP42</f>
        <v>0</v>
      </c>
      <c r="AM38" s="58">
        <f>'За год'!AQ42</f>
        <v>0</v>
      </c>
      <c r="AN38" s="58">
        <f>'За год'!AR42</f>
        <v>0</v>
      </c>
      <c r="AO38" s="58">
        <f>'За год'!AS42</f>
        <v>0</v>
      </c>
      <c r="AP38" s="58">
        <f>'За год'!AT42</f>
        <v>0</v>
      </c>
      <c r="AQ38" s="58">
        <f>'За год'!AU42</f>
        <v>0</v>
      </c>
      <c r="AR38" s="58">
        <f>'За год'!AV42</f>
        <v>0</v>
      </c>
      <c r="AS38" s="58">
        <f>'За год'!AW42</f>
        <v>0</v>
      </c>
      <c r="AT38" s="58">
        <f>'За год'!AX42</f>
        <v>0</v>
      </c>
      <c r="AU38" s="58">
        <f>'За год'!AY42</f>
        <v>0</v>
      </c>
      <c r="AV38" s="58">
        <f>'За год'!AZ42</f>
        <v>0</v>
      </c>
      <c r="AW38" s="58">
        <f>'За год'!BA42</f>
        <v>0</v>
      </c>
      <c r="AX38" s="58">
        <f>'За год'!BB42</f>
        <v>0</v>
      </c>
      <c r="AY38" s="58">
        <f>'За год'!BC42</f>
        <v>0</v>
      </c>
      <c r="AZ38" s="58">
        <f>'За год'!BD42</f>
        <v>0</v>
      </c>
      <c r="BA38" s="58">
        <f>'За год'!BE42</f>
        <v>0</v>
      </c>
      <c r="BB38" s="58">
        <f>'За год'!BF42</f>
        <v>2</v>
      </c>
      <c r="BC38" s="58">
        <f>'За год'!BG42</f>
        <v>0</v>
      </c>
      <c r="BD38" s="58">
        <f>'За год'!BH42</f>
        <v>0</v>
      </c>
      <c r="BE38" s="58">
        <f>'За год'!BI42</f>
        <v>0</v>
      </c>
      <c r="BF38" s="58">
        <f>'За год'!BJ42</f>
        <v>0</v>
      </c>
      <c r="BG38" s="58">
        <f>'За год'!BK42</f>
        <v>0</v>
      </c>
      <c r="BH38" s="58">
        <f>'За год'!BL42</f>
        <v>0</v>
      </c>
      <c r="BI38" s="58">
        <f>'За год'!BM42</f>
        <v>1</v>
      </c>
      <c r="BJ38" s="58">
        <f>'За год'!BN42</f>
        <v>1</v>
      </c>
      <c r="BK38" s="58">
        <f>'За год'!BO42</f>
        <v>0</v>
      </c>
      <c r="BL38" s="58">
        <f>'За год'!BP42</f>
        <v>0</v>
      </c>
      <c r="BM38" s="58">
        <f>'За год'!BQ42</f>
        <v>0</v>
      </c>
      <c r="BN38" s="58">
        <f>'За год'!BR42</f>
        <v>0</v>
      </c>
      <c r="BO38" s="58">
        <f>'За год'!BS42</f>
        <v>0</v>
      </c>
      <c r="BP38" s="58">
        <f>'За год'!BT42</f>
        <v>0</v>
      </c>
      <c r="BQ38" s="58">
        <f>'За год'!BU42</f>
        <v>0</v>
      </c>
      <c r="BR38" s="58">
        <f>'За год'!BV42</f>
        <v>0</v>
      </c>
      <c r="BS38" s="58">
        <f>'За год'!BW42</f>
        <v>0</v>
      </c>
      <c r="BT38" s="58">
        <f>'За год'!BX42</f>
        <v>0</v>
      </c>
      <c r="BU38" s="58">
        <f>'За год'!BY42</f>
        <v>0</v>
      </c>
      <c r="BV38" s="58">
        <f>'За год'!BZ42</f>
        <v>0</v>
      </c>
      <c r="BW38" s="59" t="s">
        <v>83</v>
      </c>
    </row>
    <row r="39" spans="1:75" s="54" customFormat="1" ht="33.75" hidden="1" customHeight="1" x14ac:dyDescent="0.25">
      <c r="A39" s="61" t="s">
        <v>47</v>
      </c>
      <c r="B39" s="62" t="s">
        <v>48</v>
      </c>
      <c r="C39" s="58">
        <f>'За год'!C43</f>
        <v>108</v>
      </c>
      <c r="D39" s="58">
        <f>'За год'!D43</f>
        <v>382</v>
      </c>
      <c r="E39" s="58">
        <f>'За год'!E43</f>
        <v>613</v>
      </c>
      <c r="F39" s="58">
        <f>'За год'!F43</f>
        <v>799</v>
      </c>
      <c r="G39" s="58">
        <f>'За год'!G43</f>
        <v>0</v>
      </c>
      <c r="H39" s="58">
        <f>'За год'!H43</f>
        <v>16</v>
      </c>
      <c r="I39" s="58">
        <f>'За год'!I43</f>
        <v>32</v>
      </c>
      <c r="J39" s="58">
        <f>'За год'!J43</f>
        <v>48</v>
      </c>
      <c r="K39" s="58">
        <f>'За год'!K43</f>
        <v>0</v>
      </c>
      <c r="L39" s="58">
        <f>'За год'!L43</f>
        <v>14</v>
      </c>
      <c r="M39" s="58">
        <f>'За год'!M43</f>
        <v>36</v>
      </c>
      <c r="N39" s="58">
        <f>'За год'!N43</f>
        <v>39</v>
      </c>
      <c r="O39" s="58">
        <f>'За год'!O43</f>
        <v>0</v>
      </c>
      <c r="P39" s="58">
        <f>'За год'!P43</f>
        <v>0</v>
      </c>
      <c r="Q39" s="58">
        <f>'За год'!Q43</f>
        <v>10</v>
      </c>
      <c r="R39" s="58">
        <f>'За год'!R43</f>
        <v>10</v>
      </c>
      <c r="S39" s="58">
        <f>'За год'!S43</f>
        <v>0</v>
      </c>
      <c r="T39" s="58">
        <f>'За год'!T43</f>
        <v>24</v>
      </c>
      <c r="U39" s="58">
        <f>'За год'!U43</f>
        <v>46</v>
      </c>
      <c r="V39" s="58">
        <f>'За год'!V43</f>
        <v>47</v>
      </c>
      <c r="W39" s="58">
        <f>'За год'!W43</f>
        <v>12</v>
      </c>
      <c r="X39" s="58">
        <f>'За год'!X43</f>
        <v>21</v>
      </c>
      <c r="Y39" s="58">
        <f>'За год'!Y43</f>
        <v>14</v>
      </c>
      <c r="Z39" s="58">
        <f>'За год'!Z43</f>
        <v>40</v>
      </c>
      <c r="AA39" s="58">
        <f>'За год'!AA43</f>
        <v>17</v>
      </c>
      <c r="AB39" s="58">
        <f>'За год'!AB43</f>
        <v>30</v>
      </c>
      <c r="AC39" s="58">
        <f>'За год'!AC43</f>
        <v>40</v>
      </c>
      <c r="AD39" s="58">
        <f>'За год'!AD43</f>
        <v>48</v>
      </c>
      <c r="AE39" s="58">
        <f>'За год'!AI43</f>
        <v>14</v>
      </c>
      <c r="AF39" s="58">
        <f>'За год'!AJ43</f>
        <v>18</v>
      </c>
      <c r="AG39" s="58">
        <f>'За год'!AK43</f>
        <v>28</v>
      </c>
      <c r="AH39" s="58">
        <f>'За год'!AL43</f>
        <v>75</v>
      </c>
      <c r="AI39" s="58">
        <f>'За год'!AM43</f>
        <v>0</v>
      </c>
      <c r="AJ39" s="58">
        <f>'За год'!AN43</f>
        <v>0</v>
      </c>
      <c r="AK39" s="58">
        <f>'За год'!AO43</f>
        <v>20</v>
      </c>
      <c r="AL39" s="58">
        <f>'За год'!AP43</f>
        <v>20</v>
      </c>
      <c r="AM39" s="58">
        <f>'За год'!AQ43</f>
        <v>16</v>
      </c>
      <c r="AN39" s="58">
        <f>'За год'!AR43</f>
        <v>22</v>
      </c>
      <c r="AO39" s="58">
        <f>'За год'!AS43</f>
        <v>45</v>
      </c>
      <c r="AP39" s="58">
        <f>'За год'!AT43</f>
        <v>60</v>
      </c>
      <c r="AQ39" s="58">
        <f>'За год'!AU43</f>
        <v>0</v>
      </c>
      <c r="AR39" s="58">
        <f>'За год'!AV43</f>
        <v>66</v>
      </c>
      <c r="AS39" s="58">
        <f>'За год'!AW43</f>
        <v>114</v>
      </c>
      <c r="AT39" s="58">
        <f>'За год'!AX43</f>
        <v>94</v>
      </c>
      <c r="AU39" s="58">
        <f>'За год'!AY43</f>
        <v>31</v>
      </c>
      <c r="AV39" s="58">
        <f>'За год'!AZ43</f>
        <v>40</v>
      </c>
      <c r="AW39" s="58">
        <f>'За год'!BA43</f>
        <v>45</v>
      </c>
      <c r="AX39" s="58">
        <f>'За год'!BB43</f>
        <v>90</v>
      </c>
      <c r="AY39" s="58">
        <f>'За год'!BC43</f>
        <v>18</v>
      </c>
      <c r="AZ39" s="58">
        <f>'За год'!BD43</f>
        <v>37</v>
      </c>
      <c r="BA39" s="58">
        <f>'За год'!BE43</f>
        <v>54</v>
      </c>
      <c r="BB39" s="58">
        <f>'За год'!BF43</f>
        <v>60</v>
      </c>
      <c r="BC39" s="58">
        <f>'За год'!BG43</f>
        <v>0</v>
      </c>
      <c r="BD39" s="58">
        <f>'За год'!BH43</f>
        <v>16</v>
      </c>
      <c r="BE39" s="58">
        <f>'За год'!BI43</f>
        <v>18</v>
      </c>
      <c r="BF39" s="58">
        <f>'За год'!BJ43</f>
        <v>18</v>
      </c>
      <c r="BG39" s="58">
        <f>'За год'!BK43</f>
        <v>0</v>
      </c>
      <c r="BH39" s="58">
        <f>'За год'!BL43</f>
        <v>3</v>
      </c>
      <c r="BI39" s="58">
        <f>'За год'!BM43</f>
        <v>18</v>
      </c>
      <c r="BJ39" s="58">
        <f>'За год'!BN43</f>
        <v>15</v>
      </c>
      <c r="BK39" s="58">
        <f>'За год'!BO43</f>
        <v>0</v>
      </c>
      <c r="BL39" s="58">
        <f>'За год'!BP43</f>
        <v>15</v>
      </c>
      <c r="BM39" s="58">
        <f>'За год'!BQ43</f>
        <v>35</v>
      </c>
      <c r="BN39" s="58">
        <f>'За год'!BR43</f>
        <v>42</v>
      </c>
      <c r="BO39" s="58">
        <f>'За год'!BS43</f>
        <v>0</v>
      </c>
      <c r="BP39" s="58">
        <f>'За год'!BT43</f>
        <v>48</v>
      </c>
      <c r="BQ39" s="58">
        <f>'За год'!BU43</f>
        <v>58</v>
      </c>
      <c r="BR39" s="58">
        <f>'За год'!BV43</f>
        <v>73</v>
      </c>
      <c r="BS39" s="58">
        <f>'За год'!BW43</f>
        <v>0</v>
      </c>
      <c r="BT39" s="58">
        <f>'За год'!BX43</f>
        <v>12</v>
      </c>
      <c r="BU39" s="58">
        <f>'За год'!BY43</f>
        <v>0</v>
      </c>
      <c r="BV39" s="58">
        <f>'За год'!BZ43</f>
        <v>20</v>
      </c>
      <c r="BW39" s="59" t="s">
        <v>82</v>
      </c>
    </row>
    <row r="40" spans="1:75" s="54" customFormat="1" ht="39" hidden="1" customHeight="1" x14ac:dyDescent="0.25">
      <c r="A40" s="61" t="s">
        <v>49</v>
      </c>
      <c r="B40" s="63" t="s">
        <v>50</v>
      </c>
      <c r="C40" s="58">
        <f>'За год'!C44</f>
        <v>105</v>
      </c>
      <c r="D40" s="58">
        <f>'За год'!D44</f>
        <v>381</v>
      </c>
      <c r="E40" s="58">
        <f>'За год'!E44</f>
        <v>611</v>
      </c>
      <c r="F40" s="58">
        <f>'За год'!F44</f>
        <v>791</v>
      </c>
      <c r="G40" s="58">
        <f>'За год'!G44</f>
        <v>0</v>
      </c>
      <c r="H40" s="58">
        <f>'За год'!H44</f>
        <v>16</v>
      </c>
      <c r="I40" s="58">
        <f>'За год'!I44</f>
        <v>32</v>
      </c>
      <c r="J40" s="58">
        <f>'За год'!J44</f>
        <v>48</v>
      </c>
      <c r="K40" s="58">
        <f>'За год'!K44</f>
        <v>0</v>
      </c>
      <c r="L40" s="58">
        <f>'За год'!L44</f>
        <v>14</v>
      </c>
      <c r="M40" s="58">
        <f>'За год'!M44</f>
        <v>36</v>
      </c>
      <c r="N40" s="58">
        <f>'За год'!N44</f>
        <v>39</v>
      </c>
      <c r="O40" s="54">
        <f>'За год'!O44</f>
        <v>0</v>
      </c>
      <c r="P40" s="54">
        <f>'За год'!P44</f>
        <v>0</v>
      </c>
      <c r="Q40" s="54">
        <f>'За год'!Q44</f>
        <v>10</v>
      </c>
      <c r="R40" s="54">
        <f>'За год'!R44</f>
        <v>10</v>
      </c>
      <c r="S40" s="58">
        <f>'За год'!S44</f>
        <v>0</v>
      </c>
      <c r="T40" s="58">
        <f>'За год'!T44</f>
        <v>24</v>
      </c>
      <c r="U40" s="58">
        <f>'За год'!U44</f>
        <v>46</v>
      </c>
      <c r="V40" s="58">
        <f>'За год'!V44</f>
        <v>47</v>
      </c>
      <c r="W40" s="58">
        <f>'За год'!W44</f>
        <v>12</v>
      </c>
      <c r="X40" s="58">
        <f>'За год'!X44</f>
        <v>21</v>
      </c>
      <c r="Y40" s="58">
        <f>'За год'!Y44</f>
        <v>14</v>
      </c>
      <c r="Z40" s="58">
        <f>'За год'!Z44</f>
        <v>40</v>
      </c>
      <c r="AA40" s="58">
        <f>'За год'!AA44</f>
        <v>17</v>
      </c>
      <c r="AB40" s="58">
        <f>'За год'!AB44</f>
        <v>30</v>
      </c>
      <c r="AC40" s="58">
        <f>'За год'!AC44</f>
        <v>40</v>
      </c>
      <c r="AD40" s="58">
        <f>'За год'!AD44</f>
        <v>48</v>
      </c>
      <c r="AE40" s="58">
        <f>'За год'!AI44</f>
        <v>12</v>
      </c>
      <c r="AF40" s="58">
        <f>'За год'!AJ44</f>
        <v>17</v>
      </c>
      <c r="AG40" s="58">
        <f>'За год'!AK44</f>
        <v>26</v>
      </c>
      <c r="AH40" s="58">
        <f>'За год'!AL44</f>
        <v>70</v>
      </c>
      <c r="AI40" s="58">
        <f>'За год'!AM44</f>
        <v>0</v>
      </c>
      <c r="AJ40" s="58">
        <f>'За год'!AN44</f>
        <v>0</v>
      </c>
      <c r="AK40" s="58">
        <f>'За год'!AO44</f>
        <v>20</v>
      </c>
      <c r="AL40" s="58">
        <f>'За год'!AP44</f>
        <v>20</v>
      </c>
      <c r="AM40" s="58">
        <f>'За год'!AQ44</f>
        <v>16</v>
      </c>
      <c r="AN40" s="58">
        <f>'За год'!AR44</f>
        <v>22</v>
      </c>
      <c r="AO40" s="58">
        <f>'За год'!AS44</f>
        <v>45</v>
      </c>
      <c r="AP40" s="58">
        <f>'За год'!AT44</f>
        <v>60</v>
      </c>
      <c r="AQ40" s="58">
        <f>'За год'!AU44</f>
        <v>0</v>
      </c>
      <c r="AR40" s="58">
        <f>'За год'!AV44</f>
        <v>66</v>
      </c>
      <c r="AS40" s="58">
        <f>'За год'!AW44</f>
        <v>114</v>
      </c>
      <c r="AT40" s="58">
        <f>'За год'!AX44</f>
        <v>94</v>
      </c>
      <c r="AU40" s="58">
        <f>'За год'!AY44</f>
        <v>30</v>
      </c>
      <c r="AV40" s="58">
        <f>'За год'!AZ44</f>
        <v>40</v>
      </c>
      <c r="AW40" s="58">
        <f>'За год'!BA44</f>
        <v>45</v>
      </c>
      <c r="AX40" s="58">
        <f>'За год'!BB44</f>
        <v>90</v>
      </c>
      <c r="AY40" s="58">
        <f>'За год'!BC44</f>
        <v>18</v>
      </c>
      <c r="AZ40" s="58">
        <f>'За год'!BD44</f>
        <v>37</v>
      </c>
      <c r="BA40" s="58">
        <f>'За год'!BE44</f>
        <v>54</v>
      </c>
      <c r="BB40" s="58">
        <f>'За год'!BF44</f>
        <v>60</v>
      </c>
      <c r="BC40" s="58">
        <f>'За год'!BG44</f>
        <v>0</v>
      </c>
      <c r="BD40" s="58">
        <f>'За год'!BH44</f>
        <v>16</v>
      </c>
      <c r="BE40" s="58">
        <f>'За год'!BI44</f>
        <v>18</v>
      </c>
      <c r="BF40" s="58">
        <f>'За год'!BJ44</f>
        <v>18</v>
      </c>
      <c r="BG40" s="58">
        <f>'За год'!BK44</f>
        <v>0</v>
      </c>
      <c r="BH40" s="58">
        <f>'За год'!BL44</f>
        <v>3</v>
      </c>
      <c r="BI40" s="58">
        <f>'За год'!BM44</f>
        <v>18</v>
      </c>
      <c r="BJ40" s="58">
        <f>'За год'!BN44</f>
        <v>15</v>
      </c>
      <c r="BK40" s="58">
        <f>'За год'!BO44</f>
        <v>0</v>
      </c>
      <c r="BL40" s="58">
        <f>'За год'!BP44</f>
        <v>15</v>
      </c>
      <c r="BM40" s="58">
        <f>'За год'!BQ44</f>
        <v>35</v>
      </c>
      <c r="BN40" s="58">
        <f>'За год'!BR44</f>
        <v>42</v>
      </c>
      <c r="BO40" s="58">
        <f>'За год'!BS44</f>
        <v>0</v>
      </c>
      <c r="BP40" s="58">
        <f>'За год'!BT44</f>
        <v>48</v>
      </c>
      <c r="BQ40" s="58">
        <f>'За год'!BU44</f>
        <v>58</v>
      </c>
      <c r="BR40" s="58">
        <f>'За год'!BV44</f>
        <v>73</v>
      </c>
      <c r="BS40" s="58">
        <f>'За год'!BW44</f>
        <v>0</v>
      </c>
      <c r="BT40" s="58">
        <f>'За год'!BX44</f>
        <v>12</v>
      </c>
      <c r="BU40" s="58">
        <f>'За год'!BY44</f>
        <v>0</v>
      </c>
      <c r="BV40" s="58">
        <f>'За год'!BZ44</f>
        <v>17</v>
      </c>
      <c r="BW40" s="59"/>
    </row>
    <row r="41" spans="1:75" s="54" customFormat="1" ht="36.75" hidden="1" customHeight="1" x14ac:dyDescent="0.25">
      <c r="A41" s="56" t="s">
        <v>51</v>
      </c>
      <c r="B41" s="57" t="s">
        <v>52</v>
      </c>
      <c r="C41" s="58">
        <f>'За год'!C45</f>
        <v>16</v>
      </c>
      <c r="D41" s="58">
        <f>'За год'!D45</f>
        <v>80</v>
      </c>
      <c r="E41" s="58">
        <f>'За год'!E45</f>
        <v>98</v>
      </c>
      <c r="F41" s="58">
        <f>'За год'!F45</f>
        <v>157</v>
      </c>
      <c r="G41" s="58">
        <f>'За год'!G45</f>
        <v>0</v>
      </c>
      <c r="H41" s="58">
        <f>'За год'!H45</f>
        <v>3</v>
      </c>
      <c r="I41" s="58">
        <f>'За год'!I45</f>
        <v>6</v>
      </c>
      <c r="J41" s="58">
        <f>'За год'!J45</f>
        <v>10</v>
      </c>
      <c r="K41" s="58">
        <f>'За год'!K45</f>
        <v>0</v>
      </c>
      <c r="L41" s="58">
        <f>'За год'!L45</f>
        <v>2</v>
      </c>
      <c r="M41" s="58">
        <f>'За год'!M45</f>
        <v>4</v>
      </c>
      <c r="N41" s="58">
        <f>'За год'!N45</f>
        <v>6</v>
      </c>
      <c r="O41" s="58">
        <f>'За год'!O45</f>
        <v>0</v>
      </c>
      <c r="P41" s="58">
        <f>'За год'!P45</f>
        <v>0</v>
      </c>
      <c r="Q41" s="58">
        <f>'За год'!Q45</f>
        <v>2</v>
      </c>
      <c r="R41" s="58">
        <f>'За год'!R45</f>
        <v>2</v>
      </c>
      <c r="S41" s="58">
        <f>'За год'!S45</f>
        <v>0</v>
      </c>
      <c r="T41" s="58">
        <f>'За год'!T45</f>
        <v>1</v>
      </c>
      <c r="U41" s="58">
        <f>'За год'!U45</f>
        <v>2</v>
      </c>
      <c r="V41" s="58">
        <f>'За год'!V45</f>
        <v>2</v>
      </c>
      <c r="W41" s="58">
        <f>'За год'!W45</f>
        <v>12</v>
      </c>
      <c r="X41" s="58">
        <f>'За год'!X45</f>
        <v>21</v>
      </c>
      <c r="Y41" s="58">
        <f>'За год'!Y45</f>
        <v>14</v>
      </c>
      <c r="Z41" s="58">
        <f>'За год'!Z45</f>
        <v>40</v>
      </c>
      <c r="AA41" s="58">
        <f>'За год'!AA45</f>
        <v>1</v>
      </c>
      <c r="AB41" s="58">
        <f>'За год'!AB45</f>
        <v>3</v>
      </c>
      <c r="AC41" s="58">
        <f>'За год'!AC45</f>
        <v>5</v>
      </c>
      <c r="AD41" s="58">
        <f>'За год'!AD45</f>
        <v>12</v>
      </c>
      <c r="AE41" s="58">
        <f>'За год'!AI45</f>
        <v>1</v>
      </c>
      <c r="AF41" s="74">
        <f>'За год'!AJ45</f>
        <v>2</v>
      </c>
      <c r="AG41" s="74">
        <f>'За год'!AK45</f>
        <v>4</v>
      </c>
      <c r="AH41" s="74">
        <f>'За год'!AL45</f>
        <v>12</v>
      </c>
      <c r="AI41" s="58">
        <f>'За год'!AM45</f>
        <v>0</v>
      </c>
      <c r="AJ41" s="58">
        <f>'За год'!AN45</f>
        <v>0</v>
      </c>
      <c r="AK41" s="58">
        <f>'За год'!AO45</f>
        <v>4</v>
      </c>
      <c r="AL41" s="58">
        <f>'За год'!AP45</f>
        <v>4</v>
      </c>
      <c r="AM41" s="58">
        <f>'За год'!AQ45</f>
        <v>0</v>
      </c>
      <c r="AN41" s="58">
        <f>'За год'!AR45</f>
        <v>3</v>
      </c>
      <c r="AO41" s="58">
        <f>'За год'!AS45</f>
        <v>7</v>
      </c>
      <c r="AP41" s="58">
        <f>'За год'!AT45</f>
        <v>10</v>
      </c>
      <c r="AQ41" s="58">
        <f>'За год'!AU45</f>
        <v>0</v>
      </c>
      <c r="AR41" s="58">
        <f>'За год'!AV45</f>
        <v>20</v>
      </c>
      <c r="AS41" s="58">
        <f>'За год'!AW45</f>
        <v>23</v>
      </c>
      <c r="AT41" s="58">
        <f>'За год'!AX45</f>
        <v>20</v>
      </c>
      <c r="AU41" s="58">
        <f>'За год'!AY45</f>
        <v>2</v>
      </c>
      <c r="AV41" s="58">
        <f>'За год'!AZ45</f>
        <v>3</v>
      </c>
      <c r="AW41" s="58">
        <f>'За год'!BA45</f>
        <v>4</v>
      </c>
      <c r="AX41" s="58">
        <f>'За год'!BB45</f>
        <v>9</v>
      </c>
      <c r="AY41" s="58">
        <f>'За год'!BC45</f>
        <v>0</v>
      </c>
      <c r="AZ41" s="58">
        <f>'За год'!BD45</f>
        <v>4</v>
      </c>
      <c r="BA41" s="58">
        <f>'За год'!BE45</f>
        <v>6</v>
      </c>
      <c r="BB41" s="58">
        <f>'За год'!BF45</f>
        <v>8</v>
      </c>
      <c r="BC41" s="58">
        <f>'За год'!BG45</f>
        <v>0</v>
      </c>
      <c r="BD41" s="58">
        <f>'За год'!BH45</f>
        <v>1</v>
      </c>
      <c r="BE41" s="58">
        <f>'За год'!BI45</f>
        <v>1</v>
      </c>
      <c r="BF41" s="58">
        <f>'За год'!BJ45</f>
        <v>2</v>
      </c>
      <c r="BG41" s="58">
        <f>'За год'!BK45</f>
        <v>0</v>
      </c>
      <c r="BH41" s="58">
        <f>'За год'!BL45</f>
        <v>0</v>
      </c>
      <c r="BI41" s="58">
        <f>'За год'!BM45</f>
        <v>5</v>
      </c>
      <c r="BJ41" s="58">
        <f>'За год'!BN45</f>
        <v>0</v>
      </c>
      <c r="BK41" s="58">
        <f>'За год'!BO45</f>
        <v>0</v>
      </c>
      <c r="BL41" s="58">
        <f>'За год'!BP45</f>
        <v>1</v>
      </c>
      <c r="BM41" s="58">
        <f>'За год'!BQ45</f>
        <v>3</v>
      </c>
      <c r="BN41" s="58">
        <f>'За год'!BR45</f>
        <v>5</v>
      </c>
      <c r="BO41" s="58">
        <f>'За год'!BS45</f>
        <v>0</v>
      </c>
      <c r="BP41" s="58">
        <f>'За год'!BT45</f>
        <v>6</v>
      </c>
      <c r="BQ41" s="58">
        <f>'За год'!BU45</f>
        <v>8</v>
      </c>
      <c r="BR41" s="58">
        <f>'За год'!BV45</f>
        <v>12</v>
      </c>
      <c r="BS41" s="58">
        <f>'За год'!BW45</f>
        <v>0</v>
      </c>
      <c r="BT41" s="58">
        <f>'За год'!BX45</f>
        <v>10</v>
      </c>
      <c r="BU41" s="58">
        <f>'За год'!BY45</f>
        <v>0</v>
      </c>
      <c r="BV41" s="58">
        <f>'За год'!BZ45</f>
        <v>3</v>
      </c>
      <c r="BW41" s="59" t="s">
        <v>84</v>
      </c>
    </row>
    <row r="42" spans="1:75" s="84" customFormat="1" hidden="1" x14ac:dyDescent="0.25">
      <c r="A42" s="81"/>
      <c r="B42" s="82" t="s">
        <v>267</v>
      </c>
      <c r="C42" s="112">
        <f>C41/C39</f>
        <v>0.14814814814814814</v>
      </c>
      <c r="D42" s="112">
        <f t="shared" ref="D42:BN42" si="0">D41/D39</f>
        <v>0.20942408376963351</v>
      </c>
      <c r="E42" s="112">
        <f t="shared" si="0"/>
        <v>0.1598694942903752</v>
      </c>
      <c r="F42" s="112">
        <f t="shared" si="0"/>
        <v>0.1964956195244055</v>
      </c>
      <c r="G42" s="79"/>
      <c r="H42" s="79">
        <f t="shared" si="0"/>
        <v>0.1875</v>
      </c>
      <c r="I42" s="79">
        <f t="shared" si="0"/>
        <v>0.1875</v>
      </c>
      <c r="J42" s="79">
        <f t="shared" si="0"/>
        <v>0.20833333333333334</v>
      </c>
      <c r="K42" s="79"/>
      <c r="L42" s="79">
        <f t="shared" si="0"/>
        <v>0.14285714285714285</v>
      </c>
      <c r="M42" s="79">
        <f t="shared" si="0"/>
        <v>0.1111111111111111</v>
      </c>
      <c r="N42" s="79">
        <f t="shared" si="0"/>
        <v>0.15384615384615385</v>
      </c>
      <c r="O42" s="79"/>
      <c r="P42" s="79"/>
      <c r="Q42" s="79"/>
      <c r="R42" s="79"/>
      <c r="S42" s="79"/>
      <c r="T42" s="79">
        <f t="shared" si="0"/>
        <v>4.1666666666666664E-2</v>
      </c>
      <c r="U42" s="79">
        <f t="shared" si="0"/>
        <v>4.3478260869565216E-2</v>
      </c>
      <c r="V42" s="79">
        <f t="shared" si="0"/>
        <v>4.2553191489361701E-2</v>
      </c>
      <c r="W42" s="79">
        <f t="shared" si="0"/>
        <v>1</v>
      </c>
      <c r="X42" s="79">
        <f t="shared" si="0"/>
        <v>1</v>
      </c>
      <c r="Y42" s="79">
        <f t="shared" si="0"/>
        <v>1</v>
      </c>
      <c r="Z42" s="79">
        <f t="shared" si="0"/>
        <v>1</v>
      </c>
      <c r="AA42" s="79">
        <f t="shared" si="0"/>
        <v>5.8823529411764705E-2</v>
      </c>
      <c r="AB42" s="79">
        <f t="shared" si="0"/>
        <v>0.1</v>
      </c>
      <c r="AC42" s="79">
        <f t="shared" si="0"/>
        <v>0.125</v>
      </c>
      <c r="AD42" s="79">
        <f t="shared" si="0"/>
        <v>0.25</v>
      </c>
      <c r="AE42" s="79">
        <f t="shared" si="0"/>
        <v>7.1428571428571425E-2</v>
      </c>
      <c r="AF42" s="79">
        <f t="shared" si="0"/>
        <v>0.1111111111111111</v>
      </c>
      <c r="AG42" s="79">
        <f t="shared" si="0"/>
        <v>0.14285714285714285</v>
      </c>
      <c r="AH42" s="79">
        <f t="shared" si="0"/>
        <v>0.16</v>
      </c>
      <c r="AI42" s="79"/>
      <c r="AJ42" s="79"/>
      <c r="AK42" s="79">
        <f t="shared" si="0"/>
        <v>0.2</v>
      </c>
      <c r="AL42" s="79">
        <f t="shared" si="0"/>
        <v>0.2</v>
      </c>
      <c r="AM42" s="79">
        <f t="shared" si="0"/>
        <v>0</v>
      </c>
      <c r="AN42" s="79">
        <f t="shared" si="0"/>
        <v>0.13636363636363635</v>
      </c>
      <c r="AO42" s="79">
        <f t="shared" si="0"/>
        <v>0.15555555555555556</v>
      </c>
      <c r="AP42" s="79">
        <f t="shared" si="0"/>
        <v>0.16666666666666666</v>
      </c>
      <c r="AQ42" s="79"/>
      <c r="AR42" s="79">
        <f t="shared" si="0"/>
        <v>0.30303030303030304</v>
      </c>
      <c r="AS42" s="79">
        <f t="shared" si="0"/>
        <v>0.20175438596491227</v>
      </c>
      <c r="AT42" s="79">
        <f t="shared" si="0"/>
        <v>0.21276595744680851</v>
      </c>
      <c r="AU42" s="79">
        <f t="shared" si="0"/>
        <v>6.4516129032258063E-2</v>
      </c>
      <c r="AV42" s="79">
        <f t="shared" si="0"/>
        <v>7.4999999999999997E-2</v>
      </c>
      <c r="AW42" s="79">
        <f t="shared" si="0"/>
        <v>8.8888888888888892E-2</v>
      </c>
      <c r="AX42" s="79">
        <f t="shared" si="0"/>
        <v>0.1</v>
      </c>
      <c r="AY42" s="79">
        <f t="shared" si="0"/>
        <v>0</v>
      </c>
      <c r="AZ42" s="79">
        <f t="shared" si="0"/>
        <v>0.10810810810810811</v>
      </c>
      <c r="BA42" s="79">
        <f t="shared" si="0"/>
        <v>0.1111111111111111</v>
      </c>
      <c r="BB42" s="79">
        <f t="shared" si="0"/>
        <v>0.13333333333333333</v>
      </c>
      <c r="BC42" s="79"/>
      <c r="BD42" s="79"/>
      <c r="BE42" s="79"/>
      <c r="BF42" s="79"/>
      <c r="BG42" s="79"/>
      <c r="BH42" s="79"/>
      <c r="BI42" s="79">
        <f t="shared" si="0"/>
        <v>0.27777777777777779</v>
      </c>
      <c r="BJ42" s="79"/>
      <c r="BK42" s="79"/>
      <c r="BL42" s="79">
        <f t="shared" si="0"/>
        <v>6.6666666666666666E-2</v>
      </c>
      <c r="BM42" s="79">
        <f t="shared" si="0"/>
        <v>8.5714285714285715E-2</v>
      </c>
      <c r="BN42" s="79">
        <f t="shared" si="0"/>
        <v>0.11904761904761904</v>
      </c>
      <c r="BO42" s="79"/>
      <c r="BP42" s="79">
        <f>BP41/BP39</f>
        <v>0.125</v>
      </c>
      <c r="BQ42" s="79">
        <f>BQ41/BQ39</f>
        <v>0.13793103448275862</v>
      </c>
      <c r="BR42" s="79">
        <f>BR41/BR39</f>
        <v>0.16438356164383561</v>
      </c>
      <c r="BS42" s="79"/>
      <c r="BT42" s="79">
        <f>BT41/BT39</f>
        <v>0.83333333333333337</v>
      </c>
      <c r="BU42" s="79"/>
      <c r="BV42" s="79"/>
      <c r="BW42" s="83"/>
    </row>
    <row r="43" spans="1:75" s="54" customFormat="1" ht="42" customHeight="1" x14ac:dyDescent="0.25">
      <c r="A43" s="61" t="s">
        <v>53</v>
      </c>
      <c r="B43" s="207" t="s">
        <v>54</v>
      </c>
      <c r="C43" s="58">
        <f>'За год'!C47</f>
        <v>1</v>
      </c>
      <c r="D43" s="58">
        <f>'За год'!D47</f>
        <v>9</v>
      </c>
      <c r="E43" s="58">
        <f>'За год'!E47</f>
        <v>17</v>
      </c>
      <c r="F43" s="58">
        <f>'За год'!F47</f>
        <v>25</v>
      </c>
      <c r="G43" s="58">
        <f>'За год'!G47</f>
        <v>0</v>
      </c>
      <c r="H43" s="58">
        <f>'За год'!H47</f>
        <v>1</v>
      </c>
      <c r="I43" s="58">
        <f>'За год'!I47</f>
        <v>1</v>
      </c>
      <c r="J43" s="58">
        <f>'За год'!J47</f>
        <v>2</v>
      </c>
      <c r="K43" s="58">
        <f>'За год'!K47</f>
        <v>0</v>
      </c>
      <c r="L43" s="58">
        <f>'За год'!L47</f>
        <v>1</v>
      </c>
      <c r="M43" s="58">
        <f>'За год'!M47</f>
        <v>1</v>
      </c>
      <c r="N43" s="58">
        <f>'За год'!N47</f>
        <v>2</v>
      </c>
      <c r="O43" s="58">
        <f>'За год'!O47</f>
        <v>0</v>
      </c>
      <c r="P43" s="58">
        <f>'За год'!P47</f>
        <v>0</v>
      </c>
      <c r="Q43" s="58">
        <f>'За год'!Q47</f>
        <v>0</v>
      </c>
      <c r="R43" s="58">
        <f>'За год'!R47</f>
        <v>0</v>
      </c>
      <c r="S43" s="58">
        <f>'За год'!S47</f>
        <v>0</v>
      </c>
      <c r="T43" s="58">
        <f>'За год'!T47</f>
        <v>0</v>
      </c>
      <c r="U43" s="58">
        <f>'За год'!U47</f>
        <v>0</v>
      </c>
      <c r="V43" s="58">
        <f>'За год'!V47</f>
        <v>1</v>
      </c>
      <c r="W43" s="58">
        <f>'За год'!W47</f>
        <v>1</v>
      </c>
      <c r="X43" s="58">
        <f>'За год'!X47</f>
        <v>1</v>
      </c>
      <c r="Y43" s="58">
        <f>'За год'!Y47</f>
        <v>2</v>
      </c>
      <c r="Z43" s="58">
        <f>'За год'!Z47</f>
        <v>2</v>
      </c>
      <c r="AA43" s="58">
        <f>'За год'!AA47</f>
        <v>0</v>
      </c>
      <c r="AB43" s="58">
        <f>'За год'!AB47</f>
        <v>1</v>
      </c>
      <c r="AC43" s="58">
        <f>'За год'!AC47</f>
        <v>2</v>
      </c>
      <c r="AD43" s="58">
        <f>'За год'!AD47</f>
        <v>3</v>
      </c>
      <c r="AE43" s="58">
        <f>'За год'!AI47</f>
        <v>0</v>
      </c>
      <c r="AF43" s="58">
        <f>'За год'!AJ47</f>
        <v>1</v>
      </c>
      <c r="AG43" s="58">
        <f>'За год'!AK47</f>
        <v>2</v>
      </c>
      <c r="AH43" s="58">
        <f>'За год'!AL47</f>
        <v>3</v>
      </c>
      <c r="AI43" s="58">
        <f>'За год'!AM47</f>
        <v>0</v>
      </c>
      <c r="AJ43" s="58">
        <f>'За год'!AN47</f>
        <v>1</v>
      </c>
      <c r="AK43" s="58">
        <f>'За год'!AO47</f>
        <v>1</v>
      </c>
      <c r="AL43" s="58">
        <f>'За год'!AP47</f>
        <v>1</v>
      </c>
      <c r="AM43" s="58">
        <f>'За год'!AQ47</f>
        <v>0</v>
      </c>
      <c r="AN43" s="58">
        <f>'За год'!AR47</f>
        <v>0</v>
      </c>
      <c r="AO43" s="58">
        <f>'За год'!AS47</f>
        <v>1</v>
      </c>
      <c r="AP43" s="58">
        <f>'За год'!AT47</f>
        <v>1.5</v>
      </c>
      <c r="AQ43" s="58">
        <f>'За год'!AU47</f>
        <v>0</v>
      </c>
      <c r="AR43" s="58">
        <f>'За год'!AV47</f>
        <v>1</v>
      </c>
      <c r="AS43" s="58">
        <f>'За год'!AW47</f>
        <v>2</v>
      </c>
      <c r="AT43" s="58">
        <f>'За год'!AX47</f>
        <v>2</v>
      </c>
      <c r="AU43" s="58">
        <f>'За год'!AY47</f>
        <v>0</v>
      </c>
      <c r="AV43" s="58">
        <f>'За год'!AZ47</f>
        <v>0</v>
      </c>
      <c r="AW43" s="58">
        <f>'За год'!BA47</f>
        <v>1</v>
      </c>
      <c r="AX43" s="58">
        <f>'За год'!BB47</f>
        <v>2</v>
      </c>
      <c r="AY43" s="58">
        <f>'За год'!BC47</f>
        <v>0</v>
      </c>
      <c r="AZ43" s="58">
        <f>'За год'!BD47</f>
        <v>1</v>
      </c>
      <c r="BA43" s="58">
        <f>'За год'!BE47</f>
        <v>2</v>
      </c>
      <c r="BB43" s="58">
        <f>'За год'!BF47</f>
        <v>3</v>
      </c>
      <c r="BC43" s="58">
        <f>'За год'!BG47</f>
        <v>0</v>
      </c>
      <c r="BD43" s="58">
        <f>'За год'!BH47</f>
        <v>0</v>
      </c>
      <c r="BE43" s="58">
        <f>'За год'!BI47</f>
        <v>0</v>
      </c>
      <c r="BF43" s="58">
        <f>'За год'!BJ47</f>
        <v>0.5</v>
      </c>
      <c r="BG43" s="58">
        <f>'За год'!BK47</f>
        <v>0</v>
      </c>
      <c r="BH43" s="58">
        <f>'За год'!BL47</f>
        <v>0</v>
      </c>
      <c r="BI43" s="58">
        <f>'За год'!BM47</f>
        <v>0</v>
      </c>
      <c r="BJ43" s="58">
        <f>'За год'!BN47</f>
        <v>0</v>
      </c>
      <c r="BK43" s="58">
        <f>'За год'!BO47</f>
        <v>0</v>
      </c>
      <c r="BL43" s="58">
        <f>'За год'!BP47</f>
        <v>0</v>
      </c>
      <c r="BM43" s="58">
        <f>'За год'!BQ47</f>
        <v>1</v>
      </c>
      <c r="BN43" s="58">
        <f>'За год'!BR47</f>
        <v>1</v>
      </c>
      <c r="BO43" s="58">
        <f>'За год'!BS47</f>
        <v>0</v>
      </c>
      <c r="BP43" s="58">
        <f>'За год'!BT47</f>
        <v>1</v>
      </c>
      <c r="BQ43" s="58">
        <f>'За год'!BU47</f>
        <v>1</v>
      </c>
      <c r="BR43" s="58">
        <f>'За год'!BV47</f>
        <v>1</v>
      </c>
      <c r="BS43" s="58">
        <f>'За год'!BW47</f>
        <v>0</v>
      </c>
      <c r="BT43" s="58">
        <f>'За год'!BX47</f>
        <v>0</v>
      </c>
      <c r="BU43" s="58">
        <f>'За год'!BY47</f>
        <v>0</v>
      </c>
      <c r="BV43" s="58">
        <f>'За год'!BZ47</f>
        <v>0</v>
      </c>
      <c r="BW43" s="59" t="s">
        <v>71</v>
      </c>
    </row>
    <row r="44" spans="1:75" s="54" customFormat="1" ht="261.75" customHeight="1" x14ac:dyDescent="0.25">
      <c r="A44" s="61" t="s">
        <v>55</v>
      </c>
      <c r="B44" s="62" t="s">
        <v>56</v>
      </c>
      <c r="C44" s="89" t="str">
        <f>'За год'!C48</f>
        <v>Ремонт и обслуживание легковых автомобилей (КТК)</v>
      </c>
      <c r="D44" s="89" t="str">
        <f>'За год'!D48</f>
        <v>Добавилось
Поварское дело (АПК)
Электромонтаж (КИК)
Сварочные технологии (МИК)
Сетевое и системное администрирование (МКЭиИТ)
Медицинский и социальный уход (ММК)
Дошкольное воспитание (МПК)
Туризм (МТКС)
Физическая культура и спорт (СКФКиС)</v>
      </c>
      <c r="E44" s="89" t="str">
        <f>'За год'!E48</f>
        <v>Добавилось
Автопокраска (КТК)
Инженерный дизайн CAD (САПР) (МИК)
Программные решения для бизнеса (МКЭиИТ)
Преподавание в младших классах (МПК)
Облицовка плиткой (МонПК)
Малярные и декоративные работы (МСК)
Парикмахерское искусство (МТКС)
КИПиА (ПЭК)</v>
      </c>
      <c r="F44" s="89" t="str">
        <f>'За год'!F48</f>
        <v>Добавилось
Кондитерское дело (АПК)
Управление ж/д транспортом (КИК)
Обслуживание грузовой техники (КПК)
Фрезерные и токарные работы (МИК)
Сантехника и отопление (МонПК, ОГПК)
Прикладная эстетика (МТКС)
Предпринимательство (МКЭиИТ)
Столярное дело (МСК)</v>
      </c>
      <c r="G44" s="75">
        <f>'За год'!G48</f>
        <v>0</v>
      </c>
      <c r="H44" s="75" t="str">
        <f>'За год'!H48</f>
        <v>Поварское дело</v>
      </c>
      <c r="I44" s="75">
        <f>'За год'!I48</f>
        <v>0</v>
      </c>
      <c r="J44" s="75" t="str">
        <f>'За год'!J48</f>
        <v>Добавилось
Кондитерское дело</v>
      </c>
      <c r="K44" s="58">
        <f>'За год'!K48</f>
        <v>0</v>
      </c>
      <c r="L44" s="59" t="str">
        <f>'За год'!L48</f>
        <v>Электромонтаж</v>
      </c>
      <c r="M44" s="58">
        <f>'За год'!M48</f>
        <v>0</v>
      </c>
      <c r="N44" s="58" t="str">
        <f>'За год'!N48</f>
        <v>Добавилось Управление железнодорожным транспортом</v>
      </c>
      <c r="O44" s="58">
        <f>'За год'!O48</f>
        <v>0</v>
      </c>
      <c r="P44" s="58">
        <f>'За год'!P48</f>
        <v>0</v>
      </c>
      <c r="Q44" s="58">
        <f>'За год'!Q48</f>
        <v>0</v>
      </c>
      <c r="R44" s="58">
        <f>'За год'!R48</f>
        <v>0</v>
      </c>
      <c r="S44" s="58">
        <f>'За год'!S48</f>
        <v>0</v>
      </c>
      <c r="T44" s="58">
        <f>'За год'!T48</f>
        <v>0</v>
      </c>
      <c r="U44" s="58">
        <f>'За год'!U48</f>
        <v>0</v>
      </c>
      <c r="V44" s="59" t="str">
        <f>'За год'!V48</f>
        <v>Обслуживание грузовой техники</v>
      </c>
      <c r="W44" s="58" t="str">
        <f>'За год'!W48</f>
        <v>Ремонт и обслуживание легковых автомобилей</v>
      </c>
      <c r="X44" s="58">
        <f>'За год'!X48</f>
        <v>0</v>
      </c>
      <c r="Y44" s="59" t="str">
        <f>'За год'!Y48</f>
        <v>Добавилось
Автопокраска</v>
      </c>
      <c r="Z44" s="59">
        <f>'За год'!Z48</f>
        <v>0</v>
      </c>
      <c r="AA44" s="58">
        <f>'За год'!AA48</f>
        <v>0</v>
      </c>
      <c r="AB44" s="59" t="str">
        <f>'За год'!AB48</f>
        <v>Сварочные технологии</v>
      </c>
      <c r="AC44" s="59" t="str">
        <f>'За год'!AC48</f>
        <v>Добавилось
Инженерный дизайн CAD (САПР)</v>
      </c>
      <c r="AD44" s="59" t="str">
        <f>'За год'!AD48</f>
        <v>Добавилось
Фрезерные и токарные работы</v>
      </c>
      <c r="AE44" s="58">
        <f>'За год'!AI48</f>
        <v>0</v>
      </c>
      <c r="AF44" s="59" t="str">
        <f>'За год'!AJ48</f>
        <v>Сетевое и системное администрирование</v>
      </c>
      <c r="AG44" s="59" t="str">
        <f>'За год'!AK48</f>
        <v>Добавилось Программные решения для бизнеса</v>
      </c>
      <c r="AH44" s="59" t="str">
        <f>'За год'!AL48</f>
        <v>Добавилось Предпринимательство</v>
      </c>
      <c r="AI44" s="58">
        <f>'За год'!AM48</f>
        <v>0</v>
      </c>
      <c r="AJ44" s="59" t="str">
        <f>'За год'!AN48</f>
        <v>Медицинский и социальный уход</v>
      </c>
      <c r="AK44" s="59">
        <f>'За год'!AO48</f>
        <v>0</v>
      </c>
      <c r="AL44" s="59">
        <f>'За год'!AP48</f>
        <v>0</v>
      </c>
      <c r="AM44" s="58">
        <f>'За год'!AQ48</f>
        <v>0</v>
      </c>
      <c r="AN44" s="58">
        <f>'За год'!AR48</f>
        <v>0</v>
      </c>
      <c r="AO44" s="59" t="str">
        <f>'За год'!AS48</f>
        <v>Облицовка плиткой</v>
      </c>
      <c r="AP44" s="59" t="str">
        <f>'За год'!AT48</f>
        <v>Добавилось
Сантехника и отопление (совместно с ОГПК)</v>
      </c>
      <c r="AQ44" s="58">
        <f>'За год'!AU48</f>
        <v>0</v>
      </c>
      <c r="AR44" s="59" t="str">
        <f>'За год'!AV48</f>
        <v>Дошкольное воспитание</v>
      </c>
      <c r="AS44" s="59" t="str">
        <f>'За год'!AW48</f>
        <v>Добавилось
Преподавание в младших классах</v>
      </c>
      <c r="AT44" s="59">
        <f>'За год'!AX48</f>
        <v>0</v>
      </c>
      <c r="AU44" s="58">
        <f>'За год'!AY48</f>
        <v>0</v>
      </c>
      <c r="AV44" s="58">
        <f>'За год'!AZ48</f>
        <v>0</v>
      </c>
      <c r="AW44" s="59" t="str">
        <f>'За год'!BA48</f>
        <v>Малярные и декоративные работы</v>
      </c>
      <c r="AX44" s="59" t="str">
        <f>'За год'!BB48</f>
        <v>Столярное дело</v>
      </c>
      <c r="AY44" s="58">
        <f>'За год'!BC48</f>
        <v>0</v>
      </c>
      <c r="AZ44" s="58" t="str">
        <f>'За год'!BD48</f>
        <v>Туризм</v>
      </c>
      <c r="BA44" s="59" t="str">
        <f>'За год'!BE48</f>
        <v>Добавилось
Парикмахерское искусство</v>
      </c>
      <c r="BB44" s="59" t="str">
        <f>'За год'!BF48</f>
        <v>Добавилось
Прикладная эстетика</v>
      </c>
      <c r="BC44" s="58">
        <f>'За год'!BG48</f>
        <v>0</v>
      </c>
      <c r="BD44" s="58">
        <f>'За год'!BH48</f>
        <v>0</v>
      </c>
      <c r="BE44" s="58">
        <f>'За год'!BI48</f>
        <v>0</v>
      </c>
      <c r="BF44" s="58" t="str">
        <f>'За год'!BJ48</f>
        <v>Добавилось Сантехника и отопление (совместно с МонПК)</v>
      </c>
      <c r="BG44" s="58">
        <f>'За год'!BK48</f>
        <v>0</v>
      </c>
      <c r="BH44" s="58">
        <f>'За год'!BL48</f>
        <v>0</v>
      </c>
      <c r="BI44" s="58">
        <f>'За год'!BM48</f>
        <v>0</v>
      </c>
      <c r="BJ44" s="58">
        <f>'За год'!BN48</f>
        <v>0</v>
      </c>
      <c r="BK44" s="58">
        <f>'За год'!BO48</f>
        <v>0</v>
      </c>
      <c r="BL44" s="58">
        <f>'За год'!BP48</f>
        <v>0</v>
      </c>
      <c r="BM44" s="59" t="str">
        <f>'За год'!BQ48</f>
        <v>Промышленная автоматика</v>
      </c>
      <c r="BN44" s="59">
        <f>'За год'!BR48</f>
        <v>0</v>
      </c>
      <c r="BO44" s="58">
        <f>'За год'!BS48</f>
        <v>0</v>
      </c>
      <c r="BP44" s="59" t="str">
        <f>'За год'!BT48</f>
        <v>Физическая культура и спорт</v>
      </c>
      <c r="BQ44" s="59">
        <f>'За год'!BU48</f>
        <v>0</v>
      </c>
      <c r="BR44" s="59">
        <f>'За год'!BV48</f>
        <v>0</v>
      </c>
      <c r="BS44" s="58">
        <f>'За год'!BW48</f>
        <v>0</v>
      </c>
      <c r="BT44" s="58">
        <f>'За год'!BX48</f>
        <v>0</v>
      </c>
      <c r="BU44" s="58">
        <f>'За год'!BY48</f>
        <v>0</v>
      </c>
      <c r="BV44" s="58">
        <f>'За год'!BZ48</f>
        <v>0</v>
      </c>
      <c r="BW44" s="59" t="s">
        <v>71</v>
      </c>
    </row>
    <row r="45" spans="1:75" s="76" customFormat="1" ht="40.5" customHeight="1" x14ac:dyDescent="0.25">
      <c r="A45" s="56" t="s">
        <v>57</v>
      </c>
      <c r="B45" s="57" t="s">
        <v>58</v>
      </c>
      <c r="C45" s="58">
        <f>'За год'!C49</f>
        <v>183</v>
      </c>
      <c r="D45" s="58">
        <f>'За год'!D49</f>
        <v>200</v>
      </c>
      <c r="E45" s="58">
        <f>'За год'!E49</f>
        <v>206</v>
      </c>
      <c r="F45" s="58">
        <f>'За год'!F49</f>
        <v>208</v>
      </c>
      <c r="G45" s="58">
        <f>'За год'!G49</f>
        <v>19</v>
      </c>
      <c r="H45" s="58">
        <f>'За год'!H49</f>
        <v>22</v>
      </c>
      <c r="I45" s="58">
        <f>'За год'!I49</f>
        <v>24</v>
      </c>
      <c r="J45" s="58">
        <f>'За год'!J49</f>
        <v>25</v>
      </c>
      <c r="K45" s="58">
        <f>'За год'!K49</f>
        <v>12</v>
      </c>
      <c r="L45" s="58">
        <f>'За год'!L49</f>
        <v>14</v>
      </c>
      <c r="M45" s="58">
        <f>'За год'!M49</f>
        <v>15</v>
      </c>
      <c r="N45" s="58">
        <f>'За год'!N49</f>
        <v>16</v>
      </c>
      <c r="O45" s="58">
        <f>'За год'!O49</f>
        <v>3</v>
      </c>
      <c r="P45" s="58">
        <f>'За год'!P49</f>
        <v>3</v>
      </c>
      <c r="Q45" s="58">
        <f>'За год'!Q49</f>
        <v>3</v>
      </c>
      <c r="R45" s="58">
        <f>'За год'!R49</f>
        <v>3</v>
      </c>
      <c r="S45" s="58">
        <f>'За год'!S49</f>
        <v>8</v>
      </c>
      <c r="T45" s="58">
        <f>'За год'!T49</f>
        <v>8</v>
      </c>
      <c r="U45" s="58">
        <f>'За год'!U49</f>
        <v>9</v>
      </c>
      <c r="V45" s="58">
        <f>'За год'!V49</f>
        <v>11</v>
      </c>
      <c r="W45" s="58">
        <f>'За год'!W49</f>
        <v>9</v>
      </c>
      <c r="X45" s="58">
        <f>'За год'!X49</f>
        <v>9</v>
      </c>
      <c r="Y45" s="58">
        <f>'За год'!Y49</f>
        <v>10</v>
      </c>
      <c r="Z45" s="58">
        <f>'За год'!Z49</f>
        <v>7</v>
      </c>
      <c r="AA45" s="58">
        <f>'За год'!AA49</f>
        <v>16</v>
      </c>
      <c r="AB45" s="58">
        <f>'За год'!AB49</f>
        <v>20</v>
      </c>
      <c r="AC45" s="58">
        <f>'За год'!AC49</f>
        <v>18</v>
      </c>
      <c r="AD45" s="58">
        <f>'За год'!AD49</f>
        <v>18</v>
      </c>
      <c r="AE45" s="58">
        <f>'За год'!AI49</f>
        <v>9</v>
      </c>
      <c r="AF45" s="58">
        <f>'За год'!AJ49</f>
        <v>11</v>
      </c>
      <c r="AG45" s="58">
        <f>'За год'!AK49</f>
        <v>12</v>
      </c>
      <c r="AH45" s="58">
        <f>'За год'!AL49</f>
        <v>12</v>
      </c>
      <c r="AI45" s="58">
        <f>'За год'!AM49</f>
        <v>5</v>
      </c>
      <c r="AJ45" s="58">
        <f>'За год'!AN49</f>
        <v>5</v>
      </c>
      <c r="AK45" s="58">
        <f>'За год'!AO49</f>
        <v>5</v>
      </c>
      <c r="AL45" s="58">
        <f>'За год'!AP49</f>
        <v>5</v>
      </c>
      <c r="AM45" s="58">
        <f>'За год'!AQ49</f>
        <v>19</v>
      </c>
      <c r="AN45" s="58">
        <f>'За год'!AR49</f>
        <v>20</v>
      </c>
      <c r="AO45" s="58">
        <f>'За год'!AS49</f>
        <v>20</v>
      </c>
      <c r="AP45" s="58">
        <f>'За год'!AT49</f>
        <v>22</v>
      </c>
      <c r="AQ45" s="58">
        <f>'За год'!AU49</f>
        <v>5</v>
      </c>
      <c r="AR45" s="58">
        <f>'За год'!AV49</f>
        <v>6</v>
      </c>
      <c r="AS45" s="58">
        <f>'За год'!AW49</f>
        <v>6</v>
      </c>
      <c r="AT45" s="58">
        <f>'За год'!AX49</f>
        <v>6</v>
      </c>
      <c r="AU45" s="58">
        <f>'За год'!AY49</f>
        <v>25</v>
      </c>
      <c r="AV45" s="58">
        <f>'За год'!AZ49</f>
        <v>26</v>
      </c>
      <c r="AW45" s="58">
        <f>'За год'!BA49</f>
        <v>26</v>
      </c>
      <c r="AX45" s="58">
        <f>'За год'!BB49</f>
        <v>26</v>
      </c>
      <c r="AY45" s="58">
        <f>'За год'!BC49</f>
        <v>13</v>
      </c>
      <c r="AZ45" s="58">
        <f>'За год'!BD49</f>
        <v>14</v>
      </c>
      <c r="BA45" s="58">
        <f>'За год'!BE49</f>
        <v>14</v>
      </c>
      <c r="BB45" s="58">
        <f>'За год'!BF49</f>
        <v>14</v>
      </c>
      <c r="BC45" s="58">
        <f>'За год'!BG49</f>
        <v>11</v>
      </c>
      <c r="BD45" s="58">
        <f>'За год'!BH49</f>
        <v>11</v>
      </c>
      <c r="BE45" s="58">
        <f>'За год'!BI49</f>
        <v>12</v>
      </c>
      <c r="BF45" s="58">
        <f>'За год'!BJ49</f>
        <v>13</v>
      </c>
      <c r="BG45" s="58">
        <f>'За год'!BK49</f>
        <v>10</v>
      </c>
      <c r="BH45" s="58">
        <f>'За год'!BL49</f>
        <v>10</v>
      </c>
      <c r="BI45" s="58">
        <f>'За год'!BM49</f>
        <v>10</v>
      </c>
      <c r="BJ45" s="58">
        <f>'За год'!BN49</f>
        <v>10</v>
      </c>
      <c r="BK45" s="58">
        <f>'За год'!BO49</f>
        <v>9</v>
      </c>
      <c r="BL45" s="58">
        <f>'За год'!BP49</f>
        <v>11</v>
      </c>
      <c r="BM45" s="58">
        <f>'За год'!BQ49</f>
        <v>11</v>
      </c>
      <c r="BN45" s="58">
        <f>'За год'!BR49</f>
        <v>8</v>
      </c>
      <c r="BO45" s="58">
        <f>'За год'!BS49</f>
        <v>2</v>
      </c>
      <c r="BP45" s="58">
        <f>'За год'!BT49</f>
        <v>3</v>
      </c>
      <c r="BQ45" s="58">
        <f>'За год'!BU49</f>
        <v>3</v>
      </c>
      <c r="BR45" s="58">
        <f>'За год'!BV49</f>
        <v>3</v>
      </c>
      <c r="BS45" s="58">
        <f>'За год'!BW49</f>
        <v>8</v>
      </c>
      <c r="BT45" s="58">
        <f>'За год'!BX49</f>
        <v>7</v>
      </c>
      <c r="BU45" s="58">
        <f>'За год'!BY49</f>
        <v>8</v>
      </c>
      <c r="BV45" s="58">
        <f>'За год'!BZ49</f>
        <v>9</v>
      </c>
      <c r="BW45" s="59" t="s">
        <v>72</v>
      </c>
    </row>
    <row r="46" spans="1:75" s="54" customFormat="1" ht="90.75" customHeight="1" x14ac:dyDescent="0.25">
      <c r="A46" s="56" t="s">
        <v>59</v>
      </c>
      <c r="B46" s="60" t="s">
        <v>60</v>
      </c>
      <c r="C46" s="58">
        <f>'За год'!C50</f>
        <v>183</v>
      </c>
      <c r="D46" s="58">
        <f>'За год'!D50</f>
        <v>200</v>
      </c>
      <c r="E46" s="58">
        <f>'За год'!E50</f>
        <v>206</v>
      </c>
      <c r="F46" s="58">
        <f>'За год'!F50</f>
        <v>208</v>
      </c>
      <c r="G46" s="58">
        <f>'За год'!G50</f>
        <v>19</v>
      </c>
      <c r="H46" s="58">
        <f>'За год'!H50</f>
        <v>22</v>
      </c>
      <c r="I46" s="58">
        <f>'За год'!I50</f>
        <v>24</v>
      </c>
      <c r="J46" s="58">
        <f>'За год'!J50</f>
        <v>25</v>
      </c>
      <c r="K46" s="58">
        <f>'За год'!K50</f>
        <v>12</v>
      </c>
      <c r="L46" s="58">
        <f>'За год'!L50</f>
        <v>14</v>
      </c>
      <c r="M46" s="58">
        <f>'За год'!M50</f>
        <v>15</v>
      </c>
      <c r="N46" s="58">
        <f>'За год'!N50</f>
        <v>16</v>
      </c>
      <c r="O46" s="58">
        <f>'За год'!O50</f>
        <v>3</v>
      </c>
      <c r="P46" s="58">
        <f>'За год'!P50</f>
        <v>3</v>
      </c>
      <c r="Q46" s="58">
        <f>'За год'!Q50</f>
        <v>3</v>
      </c>
      <c r="R46" s="58">
        <f>'За год'!R50</f>
        <v>3</v>
      </c>
      <c r="S46" s="58">
        <f>'За год'!S50</f>
        <v>8</v>
      </c>
      <c r="T46" s="58">
        <f>'За год'!T50</f>
        <v>8</v>
      </c>
      <c r="U46" s="58">
        <f>'За год'!U50</f>
        <v>9</v>
      </c>
      <c r="V46" s="58">
        <f>'За год'!V50</f>
        <v>11</v>
      </c>
      <c r="W46" s="58">
        <f>'За год'!W50</f>
        <v>9</v>
      </c>
      <c r="X46" s="58">
        <f>'За год'!X50</f>
        <v>9</v>
      </c>
      <c r="Y46" s="58">
        <f>'За год'!Y50</f>
        <v>10</v>
      </c>
      <c r="Z46" s="58">
        <f>'За год'!Z50</f>
        <v>7</v>
      </c>
      <c r="AA46" s="58">
        <f>'За год'!AA50</f>
        <v>16</v>
      </c>
      <c r="AB46" s="58">
        <f>'За год'!AB50</f>
        <v>20</v>
      </c>
      <c r="AC46" s="58">
        <f>'За год'!AC50</f>
        <v>18</v>
      </c>
      <c r="AD46" s="58">
        <f>'За год'!AD50</f>
        <v>18</v>
      </c>
      <c r="AE46" s="58">
        <f>'За год'!AI50</f>
        <v>9</v>
      </c>
      <c r="AF46" s="58">
        <f>'За год'!AJ50</f>
        <v>11</v>
      </c>
      <c r="AG46" s="58">
        <f>'За год'!AK50</f>
        <v>12</v>
      </c>
      <c r="AH46" s="58">
        <f>'За год'!AL50</f>
        <v>12</v>
      </c>
      <c r="AI46" s="58">
        <f>'За год'!AM50</f>
        <v>5</v>
      </c>
      <c r="AJ46" s="58">
        <f>'За год'!AN50</f>
        <v>5</v>
      </c>
      <c r="AK46" s="58">
        <f>'За год'!AO50</f>
        <v>5</v>
      </c>
      <c r="AL46" s="58">
        <f>'За год'!AP50</f>
        <v>5</v>
      </c>
      <c r="AM46" s="58">
        <f>'За год'!AQ50</f>
        <v>19</v>
      </c>
      <c r="AN46" s="58">
        <f>'За год'!AR50</f>
        <v>20</v>
      </c>
      <c r="AO46" s="58">
        <f>'За год'!AS50</f>
        <v>20</v>
      </c>
      <c r="AP46" s="58">
        <f>'За год'!AT50</f>
        <v>22</v>
      </c>
      <c r="AQ46" s="58">
        <f>'За год'!AU50</f>
        <v>5</v>
      </c>
      <c r="AR46" s="58">
        <f>'За год'!AV50</f>
        <v>6</v>
      </c>
      <c r="AS46" s="58">
        <f>'За год'!AW50</f>
        <v>6</v>
      </c>
      <c r="AT46" s="58">
        <f>'За год'!AX50</f>
        <v>6</v>
      </c>
      <c r="AU46" s="58">
        <f>'За год'!AY50</f>
        <v>25</v>
      </c>
      <c r="AV46" s="58">
        <f>'За год'!AZ50</f>
        <v>26</v>
      </c>
      <c r="AW46" s="58">
        <f>'За год'!BA50</f>
        <v>26</v>
      </c>
      <c r="AX46" s="58">
        <f>'За год'!BB50</f>
        <v>26</v>
      </c>
      <c r="AY46" s="58">
        <f>'За год'!BC50</f>
        <v>13</v>
      </c>
      <c r="AZ46" s="58">
        <f>'За год'!BD50</f>
        <v>14</v>
      </c>
      <c r="BA46" s="58">
        <f>'За год'!BE50</f>
        <v>14</v>
      </c>
      <c r="BB46" s="58">
        <f>'За год'!BF50</f>
        <v>14</v>
      </c>
      <c r="BC46" s="58">
        <f>'За год'!BG50</f>
        <v>11</v>
      </c>
      <c r="BD46" s="58">
        <f>'За год'!BH50</f>
        <v>11</v>
      </c>
      <c r="BE46" s="58">
        <f>'За год'!BI50</f>
        <v>12</v>
      </c>
      <c r="BF46" s="58">
        <f>'За год'!BJ50</f>
        <v>13</v>
      </c>
      <c r="BG46" s="58">
        <f>'За год'!BK50</f>
        <v>10</v>
      </c>
      <c r="BH46" s="58">
        <f>'За год'!BL50</f>
        <v>10</v>
      </c>
      <c r="BI46" s="58">
        <f>'За год'!BM50</f>
        <v>10</v>
      </c>
      <c r="BJ46" s="58">
        <f>'За год'!BN50</f>
        <v>10</v>
      </c>
      <c r="BK46" s="58">
        <f>'За год'!BO50</f>
        <v>9</v>
      </c>
      <c r="BL46" s="58">
        <f>'За год'!BP50</f>
        <v>11</v>
      </c>
      <c r="BM46" s="58">
        <f>'За год'!BQ50</f>
        <v>11</v>
      </c>
      <c r="BN46" s="58">
        <f>'За год'!BR50</f>
        <v>8</v>
      </c>
      <c r="BO46" s="58">
        <f>'За год'!BS50</f>
        <v>2</v>
      </c>
      <c r="BP46" s="58">
        <f>'За год'!BT50</f>
        <v>3</v>
      </c>
      <c r="BQ46" s="58">
        <f>'За год'!BU50</f>
        <v>3</v>
      </c>
      <c r="BR46" s="58">
        <f>'За год'!BV50</f>
        <v>3</v>
      </c>
      <c r="BS46" s="58">
        <f>'За год'!BW50</f>
        <v>8</v>
      </c>
      <c r="BT46" s="58">
        <f>'За год'!BX50</f>
        <v>7</v>
      </c>
      <c r="BU46" s="58">
        <f>'За год'!BY50</f>
        <v>8</v>
      </c>
      <c r="BV46" s="58">
        <f>'За год'!BZ50</f>
        <v>9</v>
      </c>
      <c r="BW46" s="59"/>
    </row>
    <row r="47" spans="1:75" s="54" customFormat="1" ht="66.75" customHeight="1" x14ac:dyDescent="0.25">
      <c r="A47" s="56" t="s">
        <v>61</v>
      </c>
      <c r="B47" s="60" t="s">
        <v>67</v>
      </c>
      <c r="C47" s="58">
        <f>'За год'!C51</f>
        <v>51</v>
      </c>
      <c r="D47" s="58">
        <f>'За год'!D51</f>
        <v>71</v>
      </c>
      <c r="E47" s="58">
        <f>'За год'!E51</f>
        <v>86</v>
      </c>
      <c r="F47" s="58">
        <f>'За год'!F51</f>
        <v>90</v>
      </c>
      <c r="G47" s="58">
        <f>'За год'!G51</f>
        <v>0</v>
      </c>
      <c r="H47" s="58">
        <f>'За год'!H51</f>
        <v>1</v>
      </c>
      <c r="I47" s="58">
        <f>'За год'!I51</f>
        <v>1</v>
      </c>
      <c r="J47" s="58">
        <f>'За год'!J51</f>
        <v>1</v>
      </c>
      <c r="K47" s="58">
        <f>'За год'!K51</f>
        <v>12</v>
      </c>
      <c r="L47" s="58">
        <f>'За год'!L51</f>
        <v>14</v>
      </c>
      <c r="M47" s="58">
        <f>'За год'!M51</f>
        <v>15</v>
      </c>
      <c r="N47" s="58">
        <f>'За год'!N51</f>
        <v>16</v>
      </c>
      <c r="O47" s="58">
        <f>'За год'!O51</f>
        <v>0</v>
      </c>
      <c r="P47" s="58">
        <f>'За год'!P51</f>
        <v>0</v>
      </c>
      <c r="Q47" s="58">
        <f>'За год'!Q51</f>
        <v>1</v>
      </c>
      <c r="R47" s="58">
        <f>'За год'!R51</f>
        <v>1</v>
      </c>
      <c r="S47" s="58">
        <f>'За год'!S51</f>
        <v>0</v>
      </c>
      <c r="T47" s="58">
        <f>'За год'!T51</f>
        <v>3</v>
      </c>
      <c r="U47" s="58">
        <f>'За год'!U51</f>
        <v>4</v>
      </c>
      <c r="V47" s="58">
        <f>'За год'!V51</f>
        <v>5</v>
      </c>
      <c r="W47" s="58">
        <f>'За год'!W51</f>
        <v>9</v>
      </c>
      <c r="X47" s="58">
        <f>'За год'!X51</f>
        <v>9</v>
      </c>
      <c r="Y47" s="58">
        <f>'За год'!Y51</f>
        <v>10</v>
      </c>
      <c r="Z47" s="58">
        <f>'За год'!Z51</f>
        <v>7</v>
      </c>
      <c r="AA47" s="58">
        <f>'За год'!AA51</f>
        <v>4</v>
      </c>
      <c r="AB47" s="58">
        <f>'За год'!AB51</f>
        <v>8</v>
      </c>
      <c r="AC47" s="58">
        <f>'За год'!AC51</f>
        <v>12</v>
      </c>
      <c r="AD47" s="58">
        <f>'За год'!AD51</f>
        <v>14</v>
      </c>
      <c r="AE47" s="58">
        <f>'За год'!AI51</f>
        <v>9</v>
      </c>
      <c r="AF47" s="58">
        <f>'За год'!AJ51</f>
        <v>11</v>
      </c>
      <c r="AG47" s="58">
        <f>'За год'!AK51</f>
        <v>12</v>
      </c>
      <c r="AH47" s="58">
        <f>'За год'!AL51</f>
        <v>12</v>
      </c>
      <c r="AI47" s="58">
        <f>'За год'!AM51</f>
        <v>4</v>
      </c>
      <c r="AJ47" s="58">
        <f>'За год'!AN51</f>
        <v>5</v>
      </c>
      <c r="AK47" s="58">
        <f>'За год'!AO51</f>
        <v>5</v>
      </c>
      <c r="AL47" s="58">
        <f>'За год'!AP51</f>
        <v>5</v>
      </c>
      <c r="AM47" s="58">
        <f>'За год'!AQ51</f>
        <v>6</v>
      </c>
      <c r="AN47" s="58">
        <f>'За год'!AR51</f>
        <v>9</v>
      </c>
      <c r="AO47" s="58">
        <f>'За год'!AS51</f>
        <v>12</v>
      </c>
      <c r="AP47" s="58">
        <f>'За год'!AT51</f>
        <v>14</v>
      </c>
      <c r="AQ47" s="58">
        <f>'За год'!AU51</f>
        <v>0</v>
      </c>
      <c r="AR47" s="58">
        <f>'За год'!AV51</f>
        <v>0</v>
      </c>
      <c r="AS47" s="58">
        <f>'За год'!AW51</f>
        <v>0</v>
      </c>
      <c r="AT47" s="58">
        <f>'За год'!AX51</f>
        <v>0</v>
      </c>
      <c r="AU47" s="58">
        <f>'За год'!AY51</f>
        <v>5</v>
      </c>
      <c r="AV47" s="58">
        <f>'За год'!AZ51</f>
        <v>7</v>
      </c>
      <c r="AW47" s="58">
        <f>'За год'!BA51</f>
        <v>7</v>
      </c>
      <c r="AX47" s="58">
        <f>'За год'!BB51</f>
        <v>8</v>
      </c>
      <c r="AY47" s="58">
        <f>'За год'!BC51</f>
        <v>0</v>
      </c>
      <c r="AZ47" s="58">
        <f>'За год'!BD51</f>
        <v>0</v>
      </c>
      <c r="BA47" s="58">
        <f>'За год'!BE51</f>
        <v>0</v>
      </c>
      <c r="BB47" s="58">
        <f>'За год'!BF51</f>
        <v>0</v>
      </c>
      <c r="BC47" s="58">
        <f>'За год'!BG51</f>
        <v>0</v>
      </c>
      <c r="BD47" s="58">
        <f>'За год'!BH51</f>
        <v>0</v>
      </c>
      <c r="BE47" s="58">
        <f>'За год'!BI51</f>
        <v>2</v>
      </c>
      <c r="BF47" s="58">
        <f>'За год'!BJ51</f>
        <v>2</v>
      </c>
      <c r="BG47" s="58">
        <f>'За год'!BK51</f>
        <v>1</v>
      </c>
      <c r="BH47" s="58">
        <f>'За год'!BL51</f>
        <v>2</v>
      </c>
      <c r="BI47" s="58">
        <f>'За год'!BM51</f>
        <v>2</v>
      </c>
      <c r="BJ47" s="58">
        <f>'За год'!BN51</f>
        <v>2</v>
      </c>
      <c r="BK47" s="58">
        <f>'За год'!BO51</f>
        <v>1</v>
      </c>
      <c r="BL47" s="58">
        <f>'За год'!BP51</f>
        <v>2</v>
      </c>
      <c r="BM47" s="58">
        <f>'За год'!BQ51</f>
        <v>3</v>
      </c>
      <c r="BN47" s="58">
        <f>'За год'!BR51</f>
        <v>3</v>
      </c>
      <c r="BO47" s="58">
        <f>'За год'!BS51</f>
        <v>0</v>
      </c>
      <c r="BP47" s="58">
        <f>'За год'!BT51</f>
        <v>0</v>
      </c>
      <c r="BQ47" s="58">
        <f>'За год'!BU51</f>
        <v>0</v>
      </c>
      <c r="BR47" s="58">
        <f>'За год'!BV51</f>
        <v>0</v>
      </c>
      <c r="BS47" s="58">
        <f>'За год'!BW51</f>
        <v>0</v>
      </c>
      <c r="BT47" s="58">
        <f>'За год'!BX51</f>
        <v>0</v>
      </c>
      <c r="BU47" s="58">
        <f>'За год'!BY51</f>
        <v>0</v>
      </c>
      <c r="BV47" s="58">
        <f>'За год'!BZ51</f>
        <v>0</v>
      </c>
      <c r="BW47" s="59"/>
    </row>
    <row r="48" spans="1:75" s="54" customFormat="1" ht="72" customHeight="1" x14ac:dyDescent="0.25">
      <c r="A48" s="61" t="s">
        <v>62</v>
      </c>
      <c r="B48" s="62" t="s">
        <v>68</v>
      </c>
      <c r="C48" s="58">
        <f>'За год'!C52</f>
        <v>14</v>
      </c>
      <c r="D48" s="58">
        <f>'За год'!D52</f>
        <v>15</v>
      </c>
      <c r="E48" s="58">
        <f>'За год'!E52</f>
        <v>19</v>
      </c>
      <c r="F48" s="58">
        <f>'За год'!F52</f>
        <v>18</v>
      </c>
      <c r="G48" s="58">
        <f>'За год'!G52</f>
        <v>0</v>
      </c>
      <c r="H48" s="58">
        <f>'За год'!H52</f>
        <v>0</v>
      </c>
      <c r="I48" s="58">
        <f>'За год'!I52</f>
        <v>0</v>
      </c>
      <c r="J48" s="58">
        <f>'За год'!J52</f>
        <v>0</v>
      </c>
      <c r="K48" s="58">
        <f>'За год'!K52</f>
        <v>0</v>
      </c>
      <c r="L48" s="58">
        <f>'За год'!L52</f>
        <v>0</v>
      </c>
      <c r="M48" s="58">
        <f>'За год'!M52</f>
        <v>0</v>
      </c>
      <c r="N48" s="58">
        <f>'За год'!N52</f>
        <v>0</v>
      </c>
      <c r="O48" s="58">
        <f>'За год'!O52</f>
        <v>0</v>
      </c>
      <c r="P48" s="58">
        <f>'За год'!P52</f>
        <v>0</v>
      </c>
      <c r="Q48" s="58">
        <f>'За год'!Q52</f>
        <v>0</v>
      </c>
      <c r="R48" s="58">
        <f>'За год'!R52</f>
        <v>0</v>
      </c>
      <c r="S48" s="58">
        <f>'За год'!S52</f>
        <v>0</v>
      </c>
      <c r="T48" s="58">
        <f>'За год'!T52</f>
        <v>0</v>
      </c>
      <c r="U48" s="58">
        <f>'За год'!U52</f>
        <v>0</v>
      </c>
      <c r="V48" s="58">
        <f>'За год'!V52</f>
        <v>0</v>
      </c>
      <c r="W48" s="58">
        <f>'За год'!W52</f>
        <v>9</v>
      </c>
      <c r="X48" s="58">
        <f>'За год'!X52</f>
        <v>8</v>
      </c>
      <c r="Y48" s="58">
        <f>'За год'!Y52</f>
        <v>8</v>
      </c>
      <c r="Z48" s="58">
        <f>'За год'!Z52</f>
        <v>5</v>
      </c>
      <c r="AA48" s="58">
        <f>'За год'!AA52</f>
        <v>0</v>
      </c>
      <c r="AB48" s="58">
        <f>'За год'!AB52</f>
        <v>0</v>
      </c>
      <c r="AC48" s="58">
        <f>'За год'!AC52</f>
        <v>0</v>
      </c>
      <c r="AD48" s="58">
        <f>'За год'!AD52</f>
        <v>0</v>
      </c>
      <c r="AE48" s="58">
        <f>'За год'!AI52</f>
        <v>0</v>
      </c>
      <c r="AF48" s="58">
        <f>'За год'!AJ52</f>
        <v>0</v>
      </c>
      <c r="AG48" s="58">
        <f>'За год'!AK52</f>
        <v>0</v>
      </c>
      <c r="AH48" s="58">
        <f>'За год'!AL52</f>
        <v>0</v>
      </c>
      <c r="AI48" s="58">
        <f>'За год'!AM52</f>
        <v>4</v>
      </c>
      <c r="AJ48" s="58">
        <f>'За год'!AN52</f>
        <v>4</v>
      </c>
      <c r="AK48" s="58">
        <f>'За год'!AO52</f>
        <v>4</v>
      </c>
      <c r="AL48" s="58">
        <f>'За год'!AP52</f>
        <v>4</v>
      </c>
      <c r="AM48" s="58">
        <f>'За год'!AQ52</f>
        <v>0</v>
      </c>
      <c r="AN48" s="58">
        <f>'За год'!AR52</f>
        <v>0</v>
      </c>
      <c r="AO48" s="58">
        <f>'За год'!AS52</f>
        <v>0</v>
      </c>
      <c r="AP48" s="58">
        <f>'За год'!AT52</f>
        <v>0</v>
      </c>
      <c r="AQ48" s="58">
        <f>'За год'!AU52</f>
        <v>0</v>
      </c>
      <c r="AR48" s="58">
        <f>'За год'!AV52</f>
        <v>0</v>
      </c>
      <c r="AS48" s="58">
        <f>'За год'!AW52</f>
        <v>0</v>
      </c>
      <c r="AT48" s="58">
        <f>'За год'!AX52</f>
        <v>0</v>
      </c>
      <c r="AU48" s="58">
        <f>'За год'!AY52</f>
        <v>1</v>
      </c>
      <c r="AV48" s="58">
        <f>'За год'!AZ52</f>
        <v>3</v>
      </c>
      <c r="AW48" s="58">
        <f>'За год'!BA52</f>
        <v>5</v>
      </c>
      <c r="AX48" s="58">
        <f>'За год'!BB52</f>
        <v>7</v>
      </c>
      <c r="AY48" s="58">
        <f>'За год'!BC52</f>
        <v>0</v>
      </c>
      <c r="AZ48" s="58">
        <f>'За год'!BD52</f>
        <v>0</v>
      </c>
      <c r="BA48" s="58">
        <f>'За год'!BE52</f>
        <v>0</v>
      </c>
      <c r="BB48" s="58">
        <f>'За год'!BF52</f>
        <v>0</v>
      </c>
      <c r="BC48" s="58">
        <f>'За год'!BG52</f>
        <v>0</v>
      </c>
      <c r="BD48" s="58">
        <f>'За год'!BH52</f>
        <v>0</v>
      </c>
      <c r="BE48" s="58">
        <f>'За год'!BI52</f>
        <v>2</v>
      </c>
      <c r="BF48" s="58">
        <f>'За год'!BJ52</f>
        <v>2</v>
      </c>
      <c r="BG48" s="58">
        <f>'За год'!BK52</f>
        <v>0</v>
      </c>
      <c r="BH48" s="58">
        <f>'За год'!BL52</f>
        <v>0</v>
      </c>
      <c r="BI48" s="58">
        <f>'За год'!BM52</f>
        <v>0</v>
      </c>
      <c r="BJ48" s="58">
        <f>'За год'!BN52</f>
        <v>0</v>
      </c>
      <c r="BK48" s="58">
        <f>'За год'!BO52</f>
        <v>0</v>
      </c>
      <c r="BL48" s="58">
        <f>'За год'!BP52</f>
        <v>0</v>
      </c>
      <c r="BM48" s="58">
        <f>'За год'!BQ52</f>
        <v>0</v>
      </c>
      <c r="BN48" s="58">
        <f>'За год'!BR52</f>
        <v>0</v>
      </c>
      <c r="BO48" s="58">
        <f>'За год'!BS52</f>
        <v>0</v>
      </c>
      <c r="BP48" s="58">
        <f>'За год'!BT52</f>
        <v>0</v>
      </c>
      <c r="BQ48" s="58">
        <f>'За год'!BU52</f>
        <v>0</v>
      </c>
      <c r="BR48" s="58">
        <f>'За год'!BV52</f>
        <v>0</v>
      </c>
      <c r="BS48" s="58">
        <f>'За год'!BW52</f>
        <v>0</v>
      </c>
      <c r="BT48" s="58">
        <f>'За год'!BX52</f>
        <v>0</v>
      </c>
      <c r="BU48" s="58">
        <f>'За год'!BY52</f>
        <v>0</v>
      </c>
      <c r="BV48" s="58">
        <f>'За год'!BZ52</f>
        <v>0</v>
      </c>
      <c r="BW48" s="59" t="s">
        <v>72</v>
      </c>
    </row>
    <row r="49" spans="1:75" s="95" customFormat="1" ht="40.5" customHeight="1" x14ac:dyDescent="0.25">
      <c r="A49" s="92" t="s">
        <v>334</v>
      </c>
      <c r="B49" s="97" t="str">
        <f>'За год'!B53</f>
        <v xml:space="preserve">Наличие основных фондов - Машины и оборудование ( в руб.)
</v>
      </c>
      <c r="C49" s="93">
        <f>'За год'!C53</f>
        <v>338686593.32999998</v>
      </c>
      <c r="D49" s="93">
        <f>'За год'!D53</f>
        <v>345096281.34999996</v>
      </c>
      <c r="E49" s="93">
        <f>'За год'!E53</f>
        <v>356564214.32999998</v>
      </c>
      <c r="F49" s="93">
        <f>'За год'!F53</f>
        <v>366579885.34999996</v>
      </c>
      <c r="G49" s="93">
        <f>'За год'!G53</f>
        <v>26895889.510000002</v>
      </c>
      <c r="H49" s="93">
        <f>'За год'!H53</f>
        <v>22373053.41</v>
      </c>
      <c r="I49" s="93">
        <f>'За год'!I53</f>
        <v>23000000</v>
      </c>
      <c r="J49" s="93">
        <f>'За год'!J53</f>
        <v>23700000</v>
      </c>
      <c r="K49" s="93">
        <f>'За год'!K53</f>
        <v>14132557</v>
      </c>
      <c r="L49" s="93">
        <f>'За год'!L53</f>
        <v>15902057</v>
      </c>
      <c r="M49" s="93">
        <f>'За год'!M53</f>
        <v>17402057</v>
      </c>
      <c r="N49" s="93">
        <f>'За год'!N53</f>
        <v>18902057</v>
      </c>
      <c r="O49" s="93">
        <f>'За год'!O53</f>
        <v>15953148.539999999</v>
      </c>
      <c r="P49" s="93">
        <f>'За год'!P53</f>
        <v>16453148</v>
      </c>
      <c r="Q49" s="93">
        <f>'За год'!Q53</f>
        <v>16953148</v>
      </c>
      <c r="R49" s="93">
        <f>'За год'!R53</f>
        <v>17453148</v>
      </c>
      <c r="S49" s="93">
        <f>'За год'!S53</f>
        <v>34784023.939999998</v>
      </c>
      <c r="T49" s="93">
        <f>'За год'!T53</f>
        <v>36950223.939999998</v>
      </c>
      <c r="U49" s="93">
        <f>'За год'!U53</f>
        <v>38950223.939999998</v>
      </c>
      <c r="V49" s="93">
        <f>'За год'!V53</f>
        <v>40950223.939999998</v>
      </c>
      <c r="W49" s="93">
        <f>'За год'!W53</f>
        <v>21171700</v>
      </c>
      <c r="X49" s="93">
        <f>'За год'!X53</f>
        <v>21971671.23</v>
      </c>
      <c r="Y49" s="93">
        <f>'За год'!Y53</f>
        <v>22471671</v>
      </c>
      <c r="Z49" s="93">
        <f>'За год'!Z53</f>
        <v>22771671.02</v>
      </c>
      <c r="AA49" s="93">
        <f>'За год'!AA53</f>
        <v>74772212.379999995</v>
      </c>
      <c r="AB49" s="93">
        <f>'За год'!AB53</f>
        <v>75772212.379999995</v>
      </c>
      <c r="AC49" s="93">
        <f>'За год'!AC53</f>
        <v>76772200</v>
      </c>
      <c r="AD49" s="93">
        <f>'За год'!AD53</f>
        <v>77500000</v>
      </c>
      <c r="AE49" s="93">
        <f>'За год'!AI53</f>
        <v>22100389.890000001</v>
      </c>
      <c r="AF49" s="93">
        <f>'За год'!AJ53</f>
        <v>24457590.990000002</v>
      </c>
      <c r="AG49" s="93">
        <f>'За год'!AK53</f>
        <v>26757590.990000002</v>
      </c>
      <c r="AH49" s="93">
        <f>'За год'!AL53</f>
        <v>29057590.990000002</v>
      </c>
      <c r="AI49" s="93">
        <f>'За год'!AM53</f>
        <v>11285656.32</v>
      </c>
      <c r="AJ49" s="93">
        <f>'За год'!AN53</f>
        <v>11785656</v>
      </c>
      <c r="AK49" s="93">
        <f>'За год'!AO53</f>
        <v>12285656</v>
      </c>
      <c r="AL49" s="93">
        <f>'За год'!AP53</f>
        <v>12785656</v>
      </c>
      <c r="AM49" s="93">
        <f>'За год'!AQ53</f>
        <v>25854210</v>
      </c>
      <c r="AN49" s="93">
        <f>'За год'!AR53</f>
        <v>26013370</v>
      </c>
      <c r="AO49" s="93">
        <f>'За год'!AS53</f>
        <v>26183370</v>
      </c>
      <c r="AP49" s="93">
        <f>'За год'!AT53</f>
        <v>26373370</v>
      </c>
      <c r="AQ49" s="93">
        <f>'За год'!AU53</f>
        <v>17048000</v>
      </c>
      <c r="AR49" s="93">
        <f>'За год'!AV53</f>
        <v>17900400</v>
      </c>
      <c r="AS49" s="93">
        <f>'За год'!AW53</f>
        <v>18795320</v>
      </c>
      <c r="AT49" s="93">
        <f>'За год'!AX53</f>
        <v>19735191</v>
      </c>
      <c r="AU49" s="93">
        <f>'За год'!AY53</f>
        <v>28480000</v>
      </c>
      <c r="AV49" s="93">
        <f>'За год'!AZ53</f>
        <v>24578101</v>
      </c>
      <c r="AW49" s="93">
        <f>'За год'!BA53</f>
        <v>23878101</v>
      </c>
      <c r="AX49" s="93">
        <f>'За год'!BB53</f>
        <v>22078101</v>
      </c>
      <c r="AY49" s="93">
        <f>'За год'!BC53</f>
        <v>3123000</v>
      </c>
      <c r="AZ49" s="93">
        <f>'За год'!BD53</f>
        <v>3168000</v>
      </c>
      <c r="BA49" s="93">
        <f>'За год'!BE53</f>
        <v>3172000</v>
      </c>
      <c r="BB49" s="93">
        <f>'За год'!BF53</f>
        <v>3210000</v>
      </c>
      <c r="BC49" s="93">
        <f>'За год'!BG53</f>
        <v>5774900</v>
      </c>
      <c r="BD49" s="93">
        <f>'За год'!BH53</f>
        <v>6174900</v>
      </c>
      <c r="BE49" s="93">
        <f>'За год'!BI53</f>
        <v>6774900</v>
      </c>
      <c r="BF49" s="93">
        <f>'За год'!BJ53</f>
        <v>7274900</v>
      </c>
      <c r="BG49" s="93">
        <f>'За год'!BK53</f>
        <v>7026964</v>
      </c>
      <c r="BH49" s="93">
        <f>'За год'!BL53</f>
        <v>8000000</v>
      </c>
      <c r="BI49" s="93">
        <f>'За год'!BM53</f>
        <v>8500000</v>
      </c>
      <c r="BJ49" s="93">
        <f>'За год'!BN53</f>
        <v>9000000</v>
      </c>
      <c r="BK49" s="93">
        <f>'За год'!BO53</f>
        <v>17713829.300000001</v>
      </c>
      <c r="BL49" s="93">
        <f>'За год'!BP53</f>
        <v>20837784.949999999</v>
      </c>
      <c r="BM49" s="93">
        <f>'За год'!BQ53</f>
        <v>21697784.949999999</v>
      </c>
      <c r="BN49" s="93">
        <f>'За год'!BR53</f>
        <v>22557784.949999999</v>
      </c>
      <c r="BO49" s="93">
        <f>'За год'!BS53</f>
        <v>1532321</v>
      </c>
      <c r="BP49" s="93">
        <f>'За год'!BT53</f>
        <v>1720321</v>
      </c>
      <c r="BQ49" s="93">
        <f>'За год'!BU53</f>
        <v>1932400</v>
      </c>
      <c r="BR49" s="93">
        <f>'За год'!BV53</f>
        <v>2192400</v>
      </c>
      <c r="BS49" s="93">
        <f>'За год'!BW53</f>
        <v>11037791.449999999</v>
      </c>
      <c r="BT49" s="93">
        <f>'За год'!BX53</f>
        <v>11037791.449999999</v>
      </c>
      <c r="BU49" s="93">
        <f>'За год'!BY53</f>
        <v>11037791.449999999</v>
      </c>
      <c r="BV49" s="93">
        <f>'За год'!BZ53</f>
        <v>11037791.449999999</v>
      </c>
      <c r="BW49" s="94"/>
    </row>
    <row r="50" spans="1:75" s="99" customFormat="1" ht="25.5" customHeight="1" x14ac:dyDescent="0.25">
      <c r="A50" s="92"/>
      <c r="B50" s="97" t="str">
        <f>'За год'!B54</f>
        <v>Наличие основных фондов - Машины и оборудование не старше 5 лет (в руб.)</v>
      </c>
      <c r="C50" s="93">
        <f>'За год'!C54</f>
        <v>139606296.36000001</v>
      </c>
      <c r="D50" s="93">
        <f>'За год'!D54</f>
        <v>154215478.35000002</v>
      </c>
      <c r="E50" s="93">
        <f>'За год'!E54</f>
        <v>156307693.08000001</v>
      </c>
      <c r="F50" s="93">
        <f>'За год'!F54</f>
        <v>158406490.46000001</v>
      </c>
      <c r="G50" s="93">
        <f>'За год'!G54</f>
        <v>8063000</v>
      </c>
      <c r="H50" s="93">
        <f>'За год'!H54</f>
        <v>10505496.9</v>
      </c>
      <c r="I50" s="93">
        <f>'За год'!I54</f>
        <v>11200000</v>
      </c>
      <c r="J50" s="93">
        <f>'За год'!J54</f>
        <v>11900000</v>
      </c>
      <c r="K50" s="93">
        <f>'За год'!K54</f>
        <v>6022060</v>
      </c>
      <c r="L50" s="93">
        <f>'За год'!L54</f>
        <v>7791560</v>
      </c>
      <c r="M50" s="93">
        <f>'За год'!M54</f>
        <v>9291560</v>
      </c>
      <c r="N50" s="93">
        <f>'За год'!N54</f>
        <v>10791560</v>
      </c>
      <c r="O50" s="93">
        <f>'За год'!O54</f>
        <v>8845110.4100000001</v>
      </c>
      <c r="P50" s="93">
        <f>'За год'!P54</f>
        <v>8800000</v>
      </c>
      <c r="Q50" s="93">
        <f>'За год'!Q54</f>
        <v>8750000</v>
      </c>
      <c r="R50" s="93">
        <f>'За год'!R54</f>
        <v>8700000</v>
      </c>
      <c r="S50" s="93">
        <f>'За год'!S54</f>
        <v>12396047.74</v>
      </c>
      <c r="T50" s="93">
        <f>'За год'!T54</f>
        <v>12668758.52</v>
      </c>
      <c r="U50" s="93">
        <f>'За год'!U54</f>
        <v>9284737.4700000007</v>
      </c>
      <c r="V50" s="93">
        <f>'За год'!V54</f>
        <v>7189730.1699999999</v>
      </c>
      <c r="W50" s="93">
        <f>'За год'!W54</f>
        <v>10754400</v>
      </c>
      <c r="X50" s="93">
        <f>'За год'!X54</f>
        <v>10477741.630000001</v>
      </c>
      <c r="Y50" s="93">
        <f>'За год'!Y54</f>
        <v>8425513.5800000001</v>
      </c>
      <c r="Z50" s="93">
        <f>'За год'!Z54</f>
        <v>5389233.96</v>
      </c>
      <c r="AA50" s="93">
        <f>'За год'!AA54</f>
        <v>35462842.270000003</v>
      </c>
      <c r="AB50" s="93">
        <f>'За год'!AB54</f>
        <v>36462842.270000003</v>
      </c>
      <c r="AC50" s="93">
        <f>'За год'!AC54</f>
        <v>37400000</v>
      </c>
      <c r="AD50" s="93">
        <f>'За год'!AD54</f>
        <v>38400000</v>
      </c>
      <c r="AE50" s="93">
        <f>'За год'!AI54</f>
        <v>11194228.130000001</v>
      </c>
      <c r="AF50" s="93">
        <f>'За год'!AJ54</f>
        <v>11461429.23</v>
      </c>
      <c r="AG50" s="93">
        <f>'За год'!AK54</f>
        <v>11761429.23</v>
      </c>
      <c r="AH50" s="93">
        <f>'За год'!AL54</f>
        <v>12061429.23</v>
      </c>
      <c r="AI50" s="93">
        <f>'За год'!AM54</f>
        <v>6357847.2999999998</v>
      </c>
      <c r="AJ50" s="93">
        <f>'За год'!AN54</f>
        <v>6857847</v>
      </c>
      <c r="AK50" s="93">
        <f>'За год'!AO54</f>
        <v>7357846</v>
      </c>
      <c r="AL50" s="93">
        <f>'За год'!AP54</f>
        <v>7857846</v>
      </c>
      <c r="AM50" s="93">
        <f>'За год'!AQ54</f>
        <v>11840840</v>
      </c>
      <c r="AN50" s="93">
        <f>'За год'!AR54</f>
        <v>12000000</v>
      </c>
      <c r="AO50" s="93">
        <f>'За год'!AS54</f>
        <v>12170000</v>
      </c>
      <c r="AP50" s="93">
        <f>'За год'!AT54</f>
        <v>12360000</v>
      </c>
      <c r="AQ50" s="93">
        <f>'За год'!AU54</f>
        <v>11069510</v>
      </c>
      <c r="AR50" s="93">
        <f>'За год'!AV54</f>
        <v>11622985</v>
      </c>
      <c r="AS50" s="93">
        <f>'За год'!AW54</f>
        <v>12204134</v>
      </c>
      <c r="AT50" s="93">
        <f>'За год'!AX54</f>
        <v>12827875</v>
      </c>
      <c r="AU50" s="93">
        <f>'За год'!AY54</f>
        <v>4842500</v>
      </c>
      <c r="AV50" s="93">
        <f>'За год'!AZ54</f>
        <v>6216500</v>
      </c>
      <c r="AW50" s="93">
        <f>'За год'!BA54</f>
        <v>6447087</v>
      </c>
      <c r="AX50" s="93">
        <f>'За год'!BB54</f>
        <v>6623430.2999999998</v>
      </c>
      <c r="AY50" s="93">
        <f>'За год'!BC54</f>
        <v>1365000</v>
      </c>
      <c r="AZ50" s="93">
        <f>'За год'!BD54</f>
        <v>1365000</v>
      </c>
      <c r="BA50" s="93">
        <f>'За год'!BE54</f>
        <v>1390000</v>
      </c>
      <c r="BB50" s="93">
        <f>'За год'!BF54</f>
        <v>1420000</v>
      </c>
      <c r="BC50" s="93">
        <f>'За год'!BG54</f>
        <v>1221390</v>
      </c>
      <c r="BD50" s="93">
        <f>'За год'!BH54</f>
        <v>2121390</v>
      </c>
      <c r="BE50" s="93">
        <f>'За год'!BI54</f>
        <v>3021390</v>
      </c>
      <c r="BF50" s="93">
        <f>'За год'!BJ54</f>
        <v>4021390</v>
      </c>
      <c r="BG50" s="93">
        <f>'За год'!BK54</f>
        <v>2485800</v>
      </c>
      <c r="BH50" s="93">
        <f>'За год'!BL54</f>
        <v>2800000</v>
      </c>
      <c r="BI50" s="93">
        <f>'За год'!BM54</f>
        <v>3500000</v>
      </c>
      <c r="BJ50" s="93">
        <f>'За год'!BN54</f>
        <v>4000000</v>
      </c>
      <c r="BK50" s="93">
        <f>'За год'!BO54</f>
        <v>5502886.4000000004</v>
      </c>
      <c r="BL50" s="93">
        <f>'За год'!BP54</f>
        <v>11161695.800000001</v>
      </c>
      <c r="BM50" s="93">
        <f>'За год'!BQ54</f>
        <v>12021695.800000001</v>
      </c>
      <c r="BN50" s="93">
        <f>'За год'!BR54</f>
        <v>12881695.800000001</v>
      </c>
      <c r="BO50" s="93">
        <f>'За год'!BS54</f>
        <v>592232</v>
      </c>
      <c r="BP50" s="93">
        <f>'За год'!BT54</f>
        <v>702232</v>
      </c>
      <c r="BQ50" s="93">
        <f>'За год'!BU54</f>
        <v>882300</v>
      </c>
      <c r="BR50" s="93">
        <f>'За год'!BV54</f>
        <v>1082300</v>
      </c>
      <c r="BS50" s="93">
        <f>'За год'!BW54</f>
        <v>1590602.11</v>
      </c>
      <c r="BT50" s="93">
        <f>'За год'!BX54</f>
        <v>1200000</v>
      </c>
      <c r="BU50" s="93">
        <f>'За год'!BY54</f>
        <v>1200000</v>
      </c>
      <c r="BV50" s="93">
        <f>'За год'!BZ54</f>
        <v>900000</v>
      </c>
      <c r="BW50" s="98"/>
    </row>
    <row r="51" spans="1:75" s="111" customFormat="1" ht="23.25" customHeight="1" x14ac:dyDescent="0.25">
      <c r="A51" s="109"/>
      <c r="B51" s="104" t="str">
        <f>'За год'!B55</f>
        <v>Доля в %</v>
      </c>
      <c r="C51" s="96">
        <f>'За год'!C55</f>
        <v>0.41219906281904206</v>
      </c>
      <c r="D51" s="96">
        <f>'За год'!D55</f>
        <v>0.44687667379873386</v>
      </c>
      <c r="E51" s="96">
        <f>'За год'!E55</f>
        <v>0.43837179054468245</v>
      </c>
      <c r="F51" s="96">
        <f>'За год'!F55</f>
        <v>0.43211997381896183</v>
      </c>
      <c r="G51" s="96">
        <f>'За год'!G55</f>
        <v>0.2997855860837822</v>
      </c>
      <c r="H51" s="96">
        <f>'За год'!H55</f>
        <v>0.46956026553373342</v>
      </c>
      <c r="I51" s="96">
        <f>'За год'!I55</f>
        <v>0.48695652173913045</v>
      </c>
      <c r="J51" s="96">
        <f>'За год'!J55</f>
        <v>0.50210970464135019</v>
      </c>
      <c r="K51" s="96">
        <f>'За год'!K55</f>
        <v>0.42611255698455702</v>
      </c>
      <c r="L51" s="96">
        <f>'За год'!L55</f>
        <v>0.48997183194601807</v>
      </c>
      <c r="M51" s="96">
        <f>'За год'!M55</f>
        <v>0.53393458026255169</v>
      </c>
      <c r="N51" s="96">
        <f>'За год'!N55</f>
        <v>0.57091987395869137</v>
      </c>
      <c r="O51" s="96">
        <f>'За год'!O55</f>
        <v>0.55444292942062712</v>
      </c>
      <c r="P51" s="96">
        <f>'За год'!P55</f>
        <v>0.53485205384404244</v>
      </c>
      <c r="Q51" s="96">
        <f>'За год'!Q55</f>
        <v>0.51612833203603248</v>
      </c>
      <c r="R51" s="96">
        <f>'За год'!R55</f>
        <v>0.49847740934758589</v>
      </c>
      <c r="S51" s="96">
        <f>'За год'!S55</f>
        <v>0.35637187236825485</v>
      </c>
      <c r="T51" s="96">
        <f>'За год'!T55</f>
        <v>0.34286012827883283</v>
      </c>
      <c r="U51" s="96">
        <f>'За год'!U55</f>
        <v>0.23837443102515835</v>
      </c>
      <c r="V51" s="96">
        <f>'За год'!V55</f>
        <v>0.17557242618585789</v>
      </c>
      <c r="W51" s="96">
        <f>'За год'!W55</f>
        <v>0.50796109901425013</v>
      </c>
      <c r="X51" s="96">
        <f>'За год'!X55</f>
        <v>0.47687504151681231</v>
      </c>
      <c r="Y51" s="96">
        <f>'За год'!Y55</f>
        <v>0.37493934385208827</v>
      </c>
      <c r="Z51" s="96">
        <f>'За год'!Z55</f>
        <v>0.23666396529559561</v>
      </c>
      <c r="AA51" s="96">
        <f>'За год'!AA55</f>
        <v>0.47427836011825125</v>
      </c>
      <c r="AB51" s="96">
        <f>'За год'!AB55</f>
        <v>0.48121654528361557</v>
      </c>
      <c r="AC51" s="96">
        <f>'За год'!AC55</f>
        <v>0.48715550681105924</v>
      </c>
      <c r="AD51" s="96">
        <f>'За год'!AD55</f>
        <v>0.49548387096774194</v>
      </c>
      <c r="AE51" s="96">
        <f>'За год'!AI55</f>
        <v>0.50651722371039132</v>
      </c>
      <c r="AF51" s="96">
        <f>'За год'!AJ55</f>
        <v>0.46862461780010328</v>
      </c>
      <c r="AG51" s="96">
        <f>'За год'!AK55</f>
        <v>0.43955486255827547</v>
      </c>
      <c r="AH51" s="96">
        <f>'За год'!AL55</f>
        <v>0.41508703299426541</v>
      </c>
      <c r="AI51" s="96">
        <f>'За год'!AM55</f>
        <v>0.56335645174068172</v>
      </c>
      <c r="AJ51" s="96">
        <f>'За год'!AN55</f>
        <v>0.58188080493779892</v>
      </c>
      <c r="AK51" s="96">
        <f>'За год'!AO55</f>
        <v>0.59889728314059909</v>
      </c>
      <c r="AL51" s="96">
        <f>'За год'!AP55</f>
        <v>0.61458293575237755</v>
      </c>
      <c r="AM51" s="96">
        <f>'За год'!AQ55</f>
        <v>0.45798498581082153</v>
      </c>
      <c r="AN51" s="96">
        <f>'За год'!AR55</f>
        <v>0.46130124624375851</v>
      </c>
      <c r="AO51" s="96">
        <f>'За год'!AS55</f>
        <v>0.46479883987431719</v>
      </c>
      <c r="AP51" s="96">
        <f>'За год'!AT55</f>
        <v>0.46865455571282699</v>
      </c>
      <c r="AQ51" s="96">
        <f>'За год'!AU55</f>
        <v>0.64931428906616617</v>
      </c>
      <c r="AR51" s="96">
        <f>'За год'!AV55</f>
        <v>0.6493142611338294</v>
      </c>
      <c r="AS51" s="96">
        <f>'За год'!AW55</f>
        <v>0.64931770249189691</v>
      </c>
      <c r="AT51" s="96">
        <f>'За год'!AX55</f>
        <v>0.65000004307026971</v>
      </c>
      <c r="AU51" s="96">
        <f>'За год'!AY55</f>
        <v>0.1700316011235955</v>
      </c>
      <c r="AV51" s="96">
        <f>'За год'!AZ55</f>
        <v>0.25292840972538927</v>
      </c>
      <c r="AW51" s="96">
        <f>'За год'!BA55</f>
        <v>0.26999998869256814</v>
      </c>
      <c r="AX51" s="96">
        <f>'За год'!BB55</f>
        <v>0.3</v>
      </c>
      <c r="AY51" s="96">
        <f>'За год'!BC55</f>
        <v>0.43707973102785785</v>
      </c>
      <c r="AZ51" s="96">
        <f>'За год'!BD55</f>
        <v>0.4308712121212121</v>
      </c>
      <c r="BA51" s="96">
        <f>'За год'!BE55</f>
        <v>0.43820933165195458</v>
      </c>
      <c r="BB51" s="96">
        <f>'За год'!BF55</f>
        <v>0.44236760124610591</v>
      </c>
      <c r="BC51" s="96">
        <f>'За год'!BG55</f>
        <v>0.21149976622971825</v>
      </c>
      <c r="BD51" s="96">
        <f>'За год'!BH55</f>
        <v>0.34355050284215127</v>
      </c>
      <c r="BE51" s="96">
        <f>'За год'!BI55</f>
        <v>0.44596820617278482</v>
      </c>
      <c r="BF51" s="96">
        <f>'За год'!BJ55</f>
        <v>0.55277598317502641</v>
      </c>
      <c r="BG51" s="96">
        <f>'За год'!BK55</f>
        <v>0.35375163441850566</v>
      </c>
      <c r="BH51" s="96">
        <f>'За год'!BL55</f>
        <v>0.35</v>
      </c>
      <c r="BI51" s="96">
        <f>'За год'!BM55</f>
        <v>0.41176470588235292</v>
      </c>
      <c r="BJ51" s="96">
        <f>'За год'!BN55</f>
        <v>0.44444444444444442</v>
      </c>
      <c r="BK51" s="96">
        <f>'За год'!BO55</f>
        <v>0.31065481702479769</v>
      </c>
      <c r="BL51" s="96">
        <f>'За год'!BP55</f>
        <v>0.53564694264684798</v>
      </c>
      <c r="BM51" s="96">
        <f>'За год'!BQ55</f>
        <v>0.55405175356390479</v>
      </c>
      <c r="BN51" s="96">
        <f>'За год'!BR55</f>
        <v>0.57105322302489636</v>
      </c>
      <c r="BO51" s="96">
        <f>'За год'!BS55</f>
        <v>0.38649343055404189</v>
      </c>
      <c r="BP51" s="96">
        <f>'За год'!BT55</f>
        <v>0.40819823742196948</v>
      </c>
      <c r="BQ51" s="96">
        <f>'За год'!BU55</f>
        <v>0.45658248809770235</v>
      </c>
      <c r="BR51" s="96">
        <f>'За год'!BV55</f>
        <v>0.49365991607370918</v>
      </c>
      <c r="BS51" s="96">
        <f>'За год'!BW55</f>
        <v>0.1441051062801155</v>
      </c>
      <c r="BT51" s="96">
        <f>'За год'!BX55</f>
        <v>0.10871740107030198</v>
      </c>
      <c r="BU51" s="96">
        <f>'За год'!BY55</f>
        <v>0.10871740107030198</v>
      </c>
      <c r="BV51" s="96">
        <f>'За год'!BZ55</f>
        <v>8.1538050802726483E-2</v>
      </c>
      <c r="BW51" s="110"/>
    </row>
    <row r="52" spans="1:75" s="95" customFormat="1" ht="36.75" customHeight="1" x14ac:dyDescent="0.25">
      <c r="A52" s="100" t="s">
        <v>333</v>
      </c>
      <c r="B52" s="101" t="str">
        <f>'За год'!B56</f>
        <v>Общий объем внебюджетных расходов в 2017 году (руб.)</v>
      </c>
      <c r="C52" s="93">
        <f>'За год'!C56</f>
        <v>173588973.08000001</v>
      </c>
      <c r="D52" s="93">
        <f>'За год'!D56</f>
        <v>169369349.68000001</v>
      </c>
      <c r="E52" s="93">
        <f>'За год'!E56</f>
        <v>175685910</v>
      </c>
      <c r="F52" s="93">
        <f>'За год'!F56</f>
        <v>182557526</v>
      </c>
      <c r="G52" s="93">
        <f>'За год'!G56</f>
        <v>6817681.6799999997</v>
      </c>
      <c r="H52" s="93">
        <f>'За год'!H56</f>
        <v>6817681.6799999997</v>
      </c>
      <c r="I52" s="93">
        <f>'За год'!I56</f>
        <v>7500000</v>
      </c>
      <c r="J52" s="93">
        <f>'За год'!J56</f>
        <v>8500000</v>
      </c>
      <c r="K52" s="93">
        <f>'За год'!K56</f>
        <v>8352060</v>
      </c>
      <c r="L52" s="93">
        <f>'За год'!L56</f>
        <v>7772506</v>
      </c>
      <c r="M52" s="93">
        <f>'За год'!M56</f>
        <v>7772506</v>
      </c>
      <c r="N52" s="93">
        <f>'За год'!N56</f>
        <v>7772506</v>
      </c>
      <c r="O52" s="93">
        <f>'За год'!O56</f>
        <v>6097600</v>
      </c>
      <c r="P52" s="93">
        <f>'За год'!P56</f>
        <v>6100000</v>
      </c>
      <c r="Q52" s="93">
        <f>'За год'!Q56</f>
        <v>6200000</v>
      </c>
      <c r="R52" s="93">
        <f>'За год'!R56</f>
        <v>6300000</v>
      </c>
      <c r="S52" s="93">
        <f>'За год'!S56</f>
        <v>9687845.3300000001</v>
      </c>
      <c r="T52" s="93">
        <f>'За год'!T56</f>
        <v>9876754</v>
      </c>
      <c r="U52" s="93">
        <f>'За год'!U56</f>
        <v>10000000</v>
      </c>
      <c r="V52" s="93">
        <f>'За год'!V56</f>
        <v>11000000</v>
      </c>
      <c r="W52" s="93">
        <f>'За год'!W56</f>
        <v>8327770</v>
      </c>
      <c r="X52" s="93">
        <f>'За год'!X56</f>
        <v>7767000</v>
      </c>
      <c r="Y52" s="93">
        <f>'За год'!Y56</f>
        <v>8543700</v>
      </c>
      <c r="Z52" s="93">
        <f>'За год'!Z56</f>
        <v>9398070</v>
      </c>
      <c r="AA52" s="93">
        <f>'За год'!AA56</f>
        <v>16116347.17</v>
      </c>
      <c r="AB52" s="93">
        <f>'За год'!AB56</f>
        <v>16300000</v>
      </c>
      <c r="AC52" s="93">
        <f>'За год'!AC56</f>
        <v>17300000</v>
      </c>
      <c r="AD52" s="93">
        <f>'За год'!AD56</f>
        <v>18000000</v>
      </c>
      <c r="AE52" s="93">
        <f>'За год'!AI56</f>
        <v>14017305.539999999</v>
      </c>
      <c r="AF52" s="93">
        <f>'За год'!AJ56</f>
        <v>16725000</v>
      </c>
      <c r="AG52" s="93">
        <f>'За год'!AK56</f>
        <v>17100000</v>
      </c>
      <c r="AH52" s="93">
        <f>'За год'!AL56</f>
        <v>18000000</v>
      </c>
      <c r="AI52" s="93">
        <f>'За год'!AM56</f>
        <v>11270754.369999999</v>
      </c>
      <c r="AJ52" s="93">
        <f>'За год'!AN56</f>
        <v>11500000</v>
      </c>
      <c r="AK52" s="93">
        <f>'За год'!AO56</f>
        <v>11500000</v>
      </c>
      <c r="AL52" s="93">
        <f>'За год'!AP56</f>
        <v>11500000</v>
      </c>
      <c r="AM52" s="93">
        <f>'За год'!AQ56</f>
        <v>17465648</v>
      </c>
      <c r="AN52" s="93">
        <f>'За год'!AR56</f>
        <v>12000000</v>
      </c>
      <c r="AO52" s="93">
        <f>'За год'!AS56</f>
        <v>13000000</v>
      </c>
      <c r="AP52" s="93">
        <f>'За год'!AT56</f>
        <v>14000000</v>
      </c>
      <c r="AQ52" s="93">
        <f>'За год'!AU56</f>
        <v>15768960</v>
      </c>
      <c r="AR52" s="93">
        <f>'За год'!AV56</f>
        <v>16557408</v>
      </c>
      <c r="AS52" s="93">
        <f>'За год'!AW56</f>
        <v>17219704</v>
      </c>
      <c r="AT52" s="93">
        <f>'За год'!AX56</f>
        <v>17736950</v>
      </c>
      <c r="AU52" s="93">
        <f>'За год'!AY56</f>
        <v>20669076</v>
      </c>
      <c r="AV52" s="93">
        <f>'За год'!AZ56</f>
        <v>21100000</v>
      </c>
      <c r="AW52" s="93">
        <f>'За год'!BA56</f>
        <v>21700000</v>
      </c>
      <c r="AX52" s="93">
        <f>'За год'!BB56</f>
        <v>22000000</v>
      </c>
      <c r="AY52" s="93">
        <f>'За год'!BC56</f>
        <v>13042179</v>
      </c>
      <c r="AZ52" s="93">
        <f>'За год'!BD56</f>
        <v>11368000</v>
      </c>
      <c r="BA52" s="93">
        <f>'За год'!BE56</f>
        <v>11450000</v>
      </c>
      <c r="BB52" s="93">
        <f>'За год'!BF56</f>
        <v>11450000</v>
      </c>
      <c r="BC52" s="93">
        <f>'За год'!BG56</f>
        <v>5925403.6100000003</v>
      </c>
      <c r="BD52" s="93">
        <f>'За год'!BH56</f>
        <v>6000000</v>
      </c>
      <c r="BE52" s="93">
        <f>'За год'!BI56</f>
        <v>6200000</v>
      </c>
      <c r="BF52" s="93">
        <f>'За год'!BJ56</f>
        <v>6400000</v>
      </c>
      <c r="BG52" s="93">
        <f>'За год'!BK56</f>
        <v>9524105.8499999996</v>
      </c>
      <c r="BH52" s="93">
        <f>'За год'!BL56</f>
        <v>9500000</v>
      </c>
      <c r="BI52" s="93">
        <f>'За год'!BM56</f>
        <v>10000000</v>
      </c>
      <c r="BJ52" s="93">
        <f>'За год'!BN56</f>
        <v>10000000</v>
      </c>
      <c r="BK52" s="93">
        <f>'За год'!BO56</f>
        <v>2100710.0299999998</v>
      </c>
      <c r="BL52" s="93">
        <f>'За год'!BP56</f>
        <v>1685000</v>
      </c>
      <c r="BM52" s="93">
        <f>'За год'!BQ56</f>
        <v>1800000</v>
      </c>
      <c r="BN52" s="93">
        <f>'За год'!BR56</f>
        <v>2000000</v>
      </c>
      <c r="BO52" s="93">
        <f>'За год'!BS56</f>
        <v>7586509</v>
      </c>
      <c r="BP52" s="93">
        <f>'За год'!BT56</f>
        <v>7800000</v>
      </c>
      <c r="BQ52" s="93">
        <f>'За год'!BU56</f>
        <v>7800000</v>
      </c>
      <c r="BR52" s="93">
        <f>'За год'!BV56</f>
        <v>7800000</v>
      </c>
      <c r="BS52" s="93">
        <f>'За год'!BW56</f>
        <v>819017.5</v>
      </c>
      <c r="BT52" s="93">
        <f>'За год'!BX56</f>
        <v>500000</v>
      </c>
      <c r="BU52" s="93">
        <f>'За год'!BY56</f>
        <v>600000</v>
      </c>
      <c r="BV52" s="93">
        <f>'За год'!BZ56</f>
        <v>700000</v>
      </c>
      <c r="BW52" s="94"/>
    </row>
    <row r="53" spans="1:75" s="103" customFormat="1" ht="40.5" customHeight="1" x14ac:dyDescent="0.25">
      <c r="A53" s="100"/>
      <c r="B53" s="101" t="str">
        <f>'За год'!B57</f>
        <v>Объем внебюджетных расходов в 2017 году, направленных на приобретение машин и оборудования (руб.)</v>
      </c>
      <c r="C53" s="93">
        <f>'За год'!C57</f>
        <v>6746394.2000000002</v>
      </c>
      <c r="D53" s="93">
        <f>'За год'!D57</f>
        <v>13006179.5</v>
      </c>
      <c r="E53" s="93">
        <f>'За год'!E57</f>
        <v>13720492</v>
      </c>
      <c r="F53" s="93">
        <f>'За год'!F57</f>
        <v>14392108</v>
      </c>
      <c r="G53" s="93">
        <f>'За год'!G57</f>
        <v>2054134</v>
      </c>
      <c r="H53" s="93">
        <f>'За год'!H57</f>
        <v>2000000</v>
      </c>
      <c r="I53" s="93">
        <f>'За год'!I57</f>
        <v>2200000</v>
      </c>
      <c r="J53" s="93">
        <f>'За год'!J57</f>
        <v>2500000</v>
      </c>
      <c r="K53" s="93">
        <f>'За год'!K57</f>
        <v>216693</v>
      </c>
      <c r="L53" s="93">
        <f>'За год'!L57</f>
        <v>880000</v>
      </c>
      <c r="M53" s="93">
        <f>'За год'!M57</f>
        <v>500000</v>
      </c>
      <c r="N53" s="93">
        <f>'За год'!N57</f>
        <v>500000</v>
      </c>
      <c r="O53" s="93">
        <f>'За год'!O57</f>
        <v>7500</v>
      </c>
      <c r="P53" s="93">
        <f>'За год'!P57</f>
        <v>500000</v>
      </c>
      <c r="Q53" s="93">
        <f>'За год'!Q57</f>
        <v>500000</v>
      </c>
      <c r="R53" s="93">
        <f>'За год'!R57</f>
        <v>500000</v>
      </c>
      <c r="S53" s="93">
        <f>'За год'!S57</f>
        <v>114650</v>
      </c>
      <c r="T53" s="93">
        <f>'За год'!T57</f>
        <v>1997031.5</v>
      </c>
      <c r="U53" s="93">
        <f>'За год'!U57</f>
        <v>2000000</v>
      </c>
      <c r="V53" s="93">
        <f>'За год'!V57</f>
        <v>2000000</v>
      </c>
      <c r="W53" s="93">
        <f>'За год'!W57</f>
        <v>141800</v>
      </c>
      <c r="X53" s="93">
        <f>'За год'!X57</f>
        <v>100000</v>
      </c>
      <c r="Y53" s="93">
        <f>'За год'!Y57</f>
        <v>100000</v>
      </c>
      <c r="Z53" s="93">
        <f>'За год'!Z57</f>
        <v>100000</v>
      </c>
      <c r="AA53" s="93">
        <f>'За год'!AA57</f>
        <v>438718</v>
      </c>
      <c r="AB53" s="93">
        <f>'За год'!AB57</f>
        <v>2500000</v>
      </c>
      <c r="AC53" s="93">
        <f>'За год'!AC57</f>
        <v>2600000</v>
      </c>
      <c r="AD53" s="93">
        <f>'За год'!AD57</f>
        <v>2700000</v>
      </c>
      <c r="AE53" s="93">
        <f>'За год'!AI57</f>
        <v>17860</v>
      </c>
      <c r="AF53" s="93">
        <f>'За год'!AJ57</f>
        <v>500000</v>
      </c>
      <c r="AG53" s="93">
        <f>'За год'!AK57</f>
        <v>600000</v>
      </c>
      <c r="AH53" s="93">
        <f>'За год'!AL57</f>
        <v>700000</v>
      </c>
      <c r="AI53" s="93">
        <f>'За год'!AM57</f>
        <v>372170</v>
      </c>
      <c r="AJ53" s="93">
        <f>'За год'!AN57</f>
        <v>400000</v>
      </c>
      <c r="AK53" s="93">
        <f>'За год'!AO57</f>
        <v>450000</v>
      </c>
      <c r="AL53" s="93">
        <f>'За год'!AP57</f>
        <v>480000</v>
      </c>
      <c r="AM53" s="93">
        <f>'За год'!AQ57</f>
        <v>1041300</v>
      </c>
      <c r="AN53" s="93">
        <f>'За год'!AR57</f>
        <v>600000</v>
      </c>
      <c r="AO53" s="93">
        <f>'За год'!AS57</f>
        <v>700000</v>
      </c>
      <c r="AP53" s="93">
        <f>'За год'!AT57</f>
        <v>800000</v>
      </c>
      <c r="AQ53" s="93">
        <f>'За год'!AU57</f>
        <v>258000</v>
      </c>
      <c r="AR53" s="93">
        <f>'За год'!AV57</f>
        <v>331148</v>
      </c>
      <c r="AS53" s="93">
        <f>'За год'!AW57</f>
        <v>430492</v>
      </c>
      <c r="AT53" s="93">
        <f>'За год'!AX57</f>
        <v>532108</v>
      </c>
      <c r="AU53" s="93">
        <f>'За год'!AY57</f>
        <v>138337</v>
      </c>
      <c r="AV53" s="93">
        <f>'За год'!AZ57</f>
        <v>800000</v>
      </c>
      <c r="AW53" s="93">
        <f>'За год'!BA57</f>
        <v>800000</v>
      </c>
      <c r="AX53" s="93">
        <f>'За год'!BB57</f>
        <v>800000</v>
      </c>
      <c r="AY53" s="93">
        <f>'За год'!BC57</f>
        <v>865960</v>
      </c>
      <c r="AZ53" s="93">
        <f>'За год'!BD57</f>
        <v>600000</v>
      </c>
      <c r="BA53" s="93">
        <f>'За год'!BE57</f>
        <v>400000</v>
      </c>
      <c r="BB53" s="93">
        <f>'За год'!BF57</f>
        <v>400000</v>
      </c>
      <c r="BC53" s="93">
        <f>'За год'!BG57</f>
        <v>541512</v>
      </c>
      <c r="BD53" s="93">
        <f>'За год'!BH57</f>
        <v>546000</v>
      </c>
      <c r="BE53" s="93">
        <f>'За год'!BI57</f>
        <v>600000</v>
      </c>
      <c r="BF53" s="93">
        <f>'За год'!BJ57</f>
        <v>700000</v>
      </c>
      <c r="BG53" s="93">
        <f>'За год'!BK57</f>
        <v>97564</v>
      </c>
      <c r="BH53" s="93">
        <f>'За год'!BL57</f>
        <v>352000</v>
      </c>
      <c r="BI53" s="93">
        <f>'За год'!BM57</f>
        <v>700000</v>
      </c>
      <c r="BJ53" s="93">
        <f>'За год'!BN57</f>
        <v>500000</v>
      </c>
      <c r="BK53" s="93">
        <f>'За год'!BO57</f>
        <v>105426.2</v>
      </c>
      <c r="BL53" s="93">
        <f>'За год'!BP57</f>
        <v>100000</v>
      </c>
      <c r="BM53" s="93">
        <f>'За год'!BQ57</f>
        <v>140000</v>
      </c>
      <c r="BN53" s="93">
        <f>'За год'!BR57</f>
        <v>180000</v>
      </c>
      <c r="BO53" s="93">
        <f>'За год'!BS57</f>
        <v>334770</v>
      </c>
      <c r="BP53" s="93">
        <f>'За год'!BT57</f>
        <v>500000</v>
      </c>
      <c r="BQ53" s="93">
        <f>'За год'!BU57</f>
        <v>500000</v>
      </c>
      <c r="BR53" s="93">
        <f>'За год'!BV57</f>
        <v>500000</v>
      </c>
      <c r="BS53" s="93">
        <f>'За год'!BW57</f>
        <v>0</v>
      </c>
      <c r="BT53" s="93">
        <f>'За год'!BX57</f>
        <v>300000</v>
      </c>
      <c r="BU53" s="93">
        <f>'За год'!BY57</f>
        <v>500000</v>
      </c>
      <c r="BV53" s="93">
        <f>'За год'!BZ57</f>
        <v>500000</v>
      </c>
      <c r="BW53" s="102"/>
    </row>
    <row r="54" spans="1:75" s="108" customFormat="1" ht="32.25" customHeight="1" x14ac:dyDescent="0.25">
      <c r="A54" s="106"/>
      <c r="B54" s="105" t="str">
        <f>'За год'!B58</f>
        <v>Доля в %</v>
      </c>
      <c r="C54" s="96">
        <f>'За год'!C58</f>
        <v>3.8864186361024587E-2</v>
      </c>
      <c r="D54" s="96">
        <f>'За год'!D58</f>
        <v>7.6791813421810851E-2</v>
      </c>
      <c r="E54" s="96">
        <f>'За год'!E58</f>
        <v>7.809671247967466E-2</v>
      </c>
      <c r="F54" s="96">
        <f>'За год'!F58</f>
        <v>7.8836015777295321E-2</v>
      </c>
      <c r="G54" s="96">
        <f>'За год'!G58</f>
        <v>0.30129508774601516</v>
      </c>
      <c r="H54" s="96">
        <f>'За год'!H58</f>
        <v>0.29335485196780264</v>
      </c>
      <c r="I54" s="96">
        <f>'За год'!I58</f>
        <v>0.29333333333333333</v>
      </c>
      <c r="J54" s="96">
        <f>'За год'!J58</f>
        <v>0.29411764705882354</v>
      </c>
      <c r="K54" s="96">
        <f>'За год'!K58</f>
        <v>2.5944856717983349E-2</v>
      </c>
      <c r="L54" s="96">
        <f>'За год'!L58</f>
        <v>0.11321959738596535</v>
      </c>
      <c r="M54" s="96">
        <f>'За год'!M58</f>
        <v>6.4329316696571215E-2</v>
      </c>
      <c r="N54" s="96">
        <f>'За год'!N58</f>
        <v>6.4329316696571215E-2</v>
      </c>
      <c r="O54" s="96">
        <f>'За год'!O58</f>
        <v>1.2299921280503805E-3</v>
      </c>
      <c r="P54" s="96">
        <f>'За год'!P58</f>
        <v>8.1967213114754092E-2</v>
      </c>
      <c r="Q54" s="96">
        <f>'За год'!Q58</f>
        <v>8.0645161290322578E-2</v>
      </c>
      <c r="R54" s="96">
        <f>'За год'!R58</f>
        <v>7.9365079365079361E-2</v>
      </c>
      <c r="S54" s="96">
        <f>'За год'!S58</f>
        <v>1.1834416848601773E-2</v>
      </c>
      <c r="T54" s="96">
        <f>'За год'!T58</f>
        <v>0.2021951240255655</v>
      </c>
      <c r="U54" s="96">
        <f>'За год'!U58</f>
        <v>0.2</v>
      </c>
      <c r="V54" s="96">
        <f>'За год'!V58</f>
        <v>0.18181818181818182</v>
      </c>
      <c r="W54" s="96">
        <f>'За год'!W58</f>
        <v>1.702736747052332E-2</v>
      </c>
      <c r="X54" s="96">
        <f>'За год'!X58</f>
        <v>1.2874983906270118E-2</v>
      </c>
      <c r="Y54" s="96">
        <f>'За год'!Y58</f>
        <v>1.1704530823881924E-2</v>
      </c>
      <c r="Z54" s="96">
        <f>'За год'!Z58</f>
        <v>1.0640482567165386E-2</v>
      </c>
      <c r="AA54" s="96">
        <f>'За год'!AA58</f>
        <v>2.7221925376282399E-2</v>
      </c>
      <c r="AB54" s="96">
        <f>'За год'!AB58</f>
        <v>0.15337423312883436</v>
      </c>
      <c r="AC54" s="96">
        <f>'За год'!AC58</f>
        <v>0.15028901734104047</v>
      </c>
      <c r="AD54" s="96">
        <f>'За год'!AD58</f>
        <v>0.15</v>
      </c>
      <c r="AE54" s="96">
        <f>'За год'!AI58</f>
        <v>1.2741393093725773E-3</v>
      </c>
      <c r="AF54" s="96">
        <f>'За год'!AJ58</f>
        <v>2.9895366218236172E-2</v>
      </c>
      <c r="AG54" s="96">
        <f>'За год'!AK58</f>
        <v>3.5087719298245612E-2</v>
      </c>
      <c r="AH54" s="96">
        <f>'За год'!AL58</f>
        <v>3.888888888888889E-2</v>
      </c>
      <c r="AI54" s="96">
        <f>'За год'!AM58</f>
        <v>3.3020859809581672E-2</v>
      </c>
      <c r="AJ54" s="96">
        <f>'За год'!AN58</f>
        <v>3.4782608695652174E-2</v>
      </c>
      <c r="AK54" s="96">
        <f>'За год'!AO58</f>
        <v>3.9130434782608699E-2</v>
      </c>
      <c r="AL54" s="96">
        <f>'За год'!AP58</f>
        <v>4.1739130434782612E-2</v>
      </c>
      <c r="AM54" s="96">
        <f>'За год'!AQ58</f>
        <v>5.9619889282092484E-2</v>
      </c>
      <c r="AN54" s="96">
        <f>'За год'!AR58</f>
        <v>0.05</v>
      </c>
      <c r="AO54" s="96">
        <f>'За год'!AS58</f>
        <v>5.3846153846153849E-2</v>
      </c>
      <c r="AP54" s="96">
        <f>'За год'!AT58</f>
        <v>5.7142857142857141E-2</v>
      </c>
      <c r="AQ54" s="96">
        <f>'За год'!AU58</f>
        <v>1.6361256544502618E-2</v>
      </c>
      <c r="AR54" s="96">
        <f>'За год'!AV58</f>
        <v>1.9999990336651726E-2</v>
      </c>
      <c r="AS54" s="96">
        <f>'За год'!AW58</f>
        <v>2.4999965156195483E-2</v>
      </c>
      <c r="AT54" s="96">
        <f>'За год'!AX58</f>
        <v>2.9999971810260501E-2</v>
      </c>
      <c r="AU54" s="96">
        <f>'За год'!AY58</f>
        <v>6.6929455385427005E-3</v>
      </c>
      <c r="AV54" s="96">
        <f>'За год'!AZ58</f>
        <v>3.7914691943127965E-2</v>
      </c>
      <c r="AW54" s="96">
        <f>'За год'!BA58</f>
        <v>3.6866359447004608E-2</v>
      </c>
      <c r="AX54" s="96">
        <f>'За год'!BB58</f>
        <v>3.6363636363636362E-2</v>
      </c>
      <c r="AY54" s="96">
        <f>'За год'!BC58</f>
        <v>6.6396880459929281E-2</v>
      </c>
      <c r="AZ54" s="96">
        <f>'За год'!BD58</f>
        <v>5.2779732582688248E-2</v>
      </c>
      <c r="BA54" s="96">
        <f>'За год'!BE58</f>
        <v>3.4934497816593885E-2</v>
      </c>
      <c r="BB54" s="96">
        <f>'За год'!BF58</f>
        <v>3.4934497816593885E-2</v>
      </c>
      <c r="BC54" s="96">
        <f>'За год'!BG58</f>
        <v>9.1388205030644307E-2</v>
      </c>
      <c r="BD54" s="96">
        <f>'За год'!BH58</f>
        <v>9.0999999999999998E-2</v>
      </c>
      <c r="BE54" s="96">
        <f>'За год'!BI58</f>
        <v>9.6774193548387094E-2</v>
      </c>
      <c r="BF54" s="96">
        <f>'За год'!BJ58</f>
        <v>0.109375</v>
      </c>
      <c r="BG54" s="96">
        <f>'За год'!BK58</f>
        <v>1.0243901268694951E-2</v>
      </c>
      <c r="BH54" s="96">
        <f>'За год'!BL58</f>
        <v>3.7052631578947372E-2</v>
      </c>
      <c r="BI54" s="96">
        <f>'За год'!BM58</f>
        <v>7.0000000000000007E-2</v>
      </c>
      <c r="BJ54" s="96">
        <f>'За год'!BN58</f>
        <v>0.05</v>
      </c>
      <c r="BK54" s="96">
        <f>'За год'!BO58</f>
        <v>5.0185984021792862E-2</v>
      </c>
      <c r="BL54" s="96">
        <f>'За год'!BP58</f>
        <v>5.9347181008902079E-2</v>
      </c>
      <c r="BM54" s="96">
        <f>'За год'!BQ58</f>
        <v>7.7777777777777779E-2</v>
      </c>
      <c r="BN54" s="96">
        <f>'За год'!BR58</f>
        <v>0.09</v>
      </c>
      <c r="BO54" s="96">
        <f>'За год'!BS58</f>
        <v>4.412701546917034E-2</v>
      </c>
      <c r="BP54" s="96">
        <f>'За год'!BT58</f>
        <v>6.4102564102564097E-2</v>
      </c>
      <c r="BQ54" s="96">
        <f>'За год'!BU58</f>
        <v>6.4102564102564097E-2</v>
      </c>
      <c r="BR54" s="96">
        <f>'За год'!BV58</f>
        <v>6.4102564102564097E-2</v>
      </c>
      <c r="BS54" s="96">
        <f>'За год'!BW58</f>
        <v>0</v>
      </c>
      <c r="BT54" s="96">
        <f>'За год'!BX58</f>
        <v>0.6</v>
      </c>
      <c r="BU54" s="96">
        <f>'За год'!BY58</f>
        <v>0.83333333333333337</v>
      </c>
      <c r="BV54" s="96">
        <f>'За год'!BZ58</f>
        <v>0.7142857142857143</v>
      </c>
      <c r="BW54" s="107"/>
    </row>
  </sheetData>
  <autoFilter ref="A3:F3"/>
  <mergeCells count="21">
    <mergeCell ref="BO2:BR2"/>
    <mergeCell ref="BS2:BV2"/>
    <mergeCell ref="BW2:BW3"/>
    <mergeCell ref="AQ2:AT2"/>
    <mergeCell ref="AU2:AX2"/>
    <mergeCell ref="AY2:BB2"/>
    <mergeCell ref="BC2:BF2"/>
    <mergeCell ref="BG2:BJ2"/>
    <mergeCell ref="BK2:BN2"/>
    <mergeCell ref="AM2:AP2"/>
    <mergeCell ref="A2:A3"/>
    <mergeCell ref="B2:B3"/>
    <mergeCell ref="C2:F2"/>
    <mergeCell ref="G2:J2"/>
    <mergeCell ref="K2:N2"/>
    <mergeCell ref="O2:R2"/>
    <mergeCell ref="S2:V2"/>
    <mergeCell ref="W2:Z2"/>
    <mergeCell ref="AA2:AD2"/>
    <mergeCell ref="AE2:AH2"/>
    <mergeCell ref="AI2:AL2"/>
  </mergeCells>
  <pageMargins left="0.70866141732283472" right="0.70866141732283472" top="0.74803149606299213" bottom="0.74803149606299213" header="0.31496062992125984" footer="0.31496062992125984"/>
  <pageSetup paperSize="9" scale="41" fitToHeight="3" orientation="landscape" r:id="rId1"/>
  <rowBreaks count="1" manualBreakCount="1">
    <brk id="27" max="73" man="1"/>
  </rowBreaks>
  <colBreaks count="9" manualBreakCount="9">
    <brk id="6" max="1048575" man="1"/>
    <brk id="14" max="53" man="1"/>
    <brk id="22" max="53" man="1"/>
    <brk id="30" max="53" man="1"/>
    <brk id="38" max="56" man="1"/>
    <brk id="46" max="1048575" man="1"/>
    <brk id="54" max="1048575" man="1"/>
    <brk id="62" max="1048575" man="1"/>
    <brk id="70" max="1048575"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BW41"/>
  <sheetViews>
    <sheetView showGridLines="0" view="pageBreakPreview" zoomScale="75" zoomScaleNormal="100" zoomScaleSheetLayoutView="75" workbookViewId="0">
      <pane xSplit="2" ySplit="3" topLeftCell="C4" activePane="bottomRight" state="frozen"/>
      <selection pane="topRight" activeCell="C1" sqref="C1"/>
      <selection pane="bottomLeft" activeCell="A4" sqref="A4"/>
      <selection pane="bottomRight" activeCell="C39" sqref="C39"/>
    </sheetView>
  </sheetViews>
  <sheetFormatPr defaultRowHeight="15" x14ac:dyDescent="0.25"/>
  <cols>
    <col min="1" max="1" width="4.5" style="1" customWidth="1"/>
    <col min="2" max="2" width="82.625" style="3" customWidth="1"/>
    <col min="3" max="74" width="19.875" style="2" customWidth="1"/>
    <col min="75" max="75" width="51.5" style="14" customWidth="1"/>
    <col min="76" max="16384" width="9" style="3"/>
  </cols>
  <sheetData>
    <row r="1" spans="1:75" x14ac:dyDescent="0.25">
      <c r="B1" s="3" t="s">
        <v>234</v>
      </c>
    </row>
    <row r="2" spans="1:75" s="4" customFormat="1" x14ac:dyDescent="0.25">
      <c r="A2" s="495" t="s">
        <v>0</v>
      </c>
      <c r="B2" s="496" t="s">
        <v>225</v>
      </c>
      <c r="C2" s="492" t="s">
        <v>228</v>
      </c>
      <c r="D2" s="493"/>
      <c r="E2" s="493"/>
      <c r="F2" s="494"/>
      <c r="G2" s="492" t="s">
        <v>93</v>
      </c>
      <c r="H2" s="493"/>
      <c r="I2" s="493"/>
      <c r="J2" s="494"/>
      <c r="K2" s="492" t="s">
        <v>156</v>
      </c>
      <c r="L2" s="493"/>
      <c r="M2" s="493"/>
      <c r="N2" s="494"/>
      <c r="O2" s="492" t="s">
        <v>220</v>
      </c>
      <c r="P2" s="493"/>
      <c r="Q2" s="493"/>
      <c r="R2" s="494"/>
      <c r="S2" s="492" t="s">
        <v>142</v>
      </c>
      <c r="T2" s="493"/>
      <c r="U2" s="493"/>
      <c r="V2" s="494"/>
      <c r="W2" s="492" t="s">
        <v>92</v>
      </c>
      <c r="X2" s="493"/>
      <c r="Y2" s="493"/>
      <c r="Z2" s="494"/>
      <c r="AA2" s="492" t="s">
        <v>116</v>
      </c>
      <c r="AB2" s="493"/>
      <c r="AC2" s="493"/>
      <c r="AD2" s="494"/>
      <c r="AE2" s="493" t="s">
        <v>181</v>
      </c>
      <c r="AF2" s="493"/>
      <c r="AG2" s="493"/>
      <c r="AH2" s="494"/>
      <c r="AI2" s="492" t="s">
        <v>162</v>
      </c>
      <c r="AJ2" s="493"/>
      <c r="AK2" s="493"/>
      <c r="AL2" s="494"/>
      <c r="AM2" s="492" t="s">
        <v>196</v>
      </c>
      <c r="AN2" s="493"/>
      <c r="AO2" s="493"/>
      <c r="AP2" s="494"/>
      <c r="AQ2" s="492" t="s">
        <v>132</v>
      </c>
      <c r="AR2" s="493"/>
      <c r="AS2" s="493"/>
      <c r="AT2" s="494"/>
      <c r="AU2" s="492" t="s">
        <v>210</v>
      </c>
      <c r="AV2" s="493"/>
      <c r="AW2" s="493"/>
      <c r="AX2" s="494"/>
      <c r="AY2" s="492" t="s">
        <v>217</v>
      </c>
      <c r="AZ2" s="493"/>
      <c r="BA2" s="493"/>
      <c r="BB2" s="494"/>
      <c r="BC2" s="492" t="s">
        <v>121</v>
      </c>
      <c r="BD2" s="493"/>
      <c r="BE2" s="493"/>
      <c r="BF2" s="494"/>
      <c r="BG2" s="492" t="s">
        <v>170</v>
      </c>
      <c r="BH2" s="493"/>
      <c r="BI2" s="493"/>
      <c r="BJ2" s="494"/>
      <c r="BK2" s="492" t="s">
        <v>167</v>
      </c>
      <c r="BL2" s="493"/>
      <c r="BM2" s="493"/>
      <c r="BN2" s="494"/>
      <c r="BO2" s="492" t="s">
        <v>158</v>
      </c>
      <c r="BP2" s="493"/>
      <c r="BQ2" s="493"/>
      <c r="BR2" s="494"/>
      <c r="BS2" s="492" t="s">
        <v>105</v>
      </c>
      <c r="BT2" s="493"/>
      <c r="BU2" s="493"/>
      <c r="BV2" s="494"/>
      <c r="BW2" s="490" t="s">
        <v>69</v>
      </c>
    </row>
    <row r="3" spans="1:75" s="4" customFormat="1" x14ac:dyDescent="0.25">
      <c r="A3" s="495"/>
      <c r="B3" s="496"/>
      <c r="C3" s="5">
        <v>2017</v>
      </c>
      <c r="D3" s="5">
        <v>2018</v>
      </c>
      <c r="E3" s="5">
        <v>2019</v>
      </c>
      <c r="F3" s="5">
        <v>2020</v>
      </c>
      <c r="G3" s="16">
        <v>2017</v>
      </c>
      <c r="H3" s="16">
        <v>2018</v>
      </c>
      <c r="I3" s="16">
        <v>2019</v>
      </c>
      <c r="J3" s="16">
        <v>2020</v>
      </c>
      <c r="K3" s="16">
        <v>2017</v>
      </c>
      <c r="L3" s="16">
        <v>2018</v>
      </c>
      <c r="M3" s="16">
        <v>2019</v>
      </c>
      <c r="N3" s="16">
        <v>2020</v>
      </c>
      <c r="O3" s="16">
        <v>2017</v>
      </c>
      <c r="P3" s="16">
        <v>2018</v>
      </c>
      <c r="Q3" s="16">
        <v>2019</v>
      </c>
      <c r="R3" s="16">
        <v>2020</v>
      </c>
      <c r="S3" s="16">
        <v>2017</v>
      </c>
      <c r="T3" s="16">
        <v>2018</v>
      </c>
      <c r="U3" s="16">
        <v>2019</v>
      </c>
      <c r="V3" s="16">
        <v>2020</v>
      </c>
      <c r="W3" s="16">
        <v>2017</v>
      </c>
      <c r="X3" s="16">
        <v>2018</v>
      </c>
      <c r="Y3" s="16">
        <v>2019</v>
      </c>
      <c r="Z3" s="16">
        <v>2020</v>
      </c>
      <c r="AA3" s="16">
        <v>2017</v>
      </c>
      <c r="AB3" s="16">
        <v>2018</v>
      </c>
      <c r="AC3" s="16">
        <v>2019</v>
      </c>
      <c r="AD3" s="16">
        <v>2020</v>
      </c>
      <c r="AE3" s="16">
        <v>2017</v>
      </c>
      <c r="AF3" s="16">
        <v>2018</v>
      </c>
      <c r="AG3" s="16">
        <v>2019</v>
      </c>
      <c r="AH3" s="16">
        <v>2020</v>
      </c>
      <c r="AI3" s="16">
        <v>2017</v>
      </c>
      <c r="AJ3" s="16">
        <v>2018</v>
      </c>
      <c r="AK3" s="16">
        <v>2019</v>
      </c>
      <c r="AL3" s="16">
        <v>2020</v>
      </c>
      <c r="AM3" s="16">
        <v>2017</v>
      </c>
      <c r="AN3" s="16">
        <v>2018</v>
      </c>
      <c r="AO3" s="16">
        <v>2019</v>
      </c>
      <c r="AP3" s="16">
        <v>2020</v>
      </c>
      <c r="AQ3" s="16">
        <v>2017</v>
      </c>
      <c r="AR3" s="16">
        <v>2018</v>
      </c>
      <c r="AS3" s="16">
        <v>2019</v>
      </c>
      <c r="AT3" s="16">
        <v>2020</v>
      </c>
      <c r="AU3" s="16">
        <v>2017</v>
      </c>
      <c r="AV3" s="16">
        <v>2018</v>
      </c>
      <c r="AW3" s="16">
        <v>2019</v>
      </c>
      <c r="AX3" s="16">
        <v>2020</v>
      </c>
      <c r="AY3" s="16">
        <v>2017</v>
      </c>
      <c r="AZ3" s="16">
        <v>2018</v>
      </c>
      <c r="BA3" s="16">
        <v>2019</v>
      </c>
      <c r="BB3" s="16">
        <v>2020</v>
      </c>
      <c r="BC3" s="16">
        <v>2017</v>
      </c>
      <c r="BD3" s="16">
        <v>2018</v>
      </c>
      <c r="BE3" s="16">
        <v>2019</v>
      </c>
      <c r="BF3" s="16">
        <v>2020</v>
      </c>
      <c r="BG3" s="16">
        <v>2017</v>
      </c>
      <c r="BH3" s="16">
        <v>2018</v>
      </c>
      <c r="BI3" s="16">
        <v>2019</v>
      </c>
      <c r="BJ3" s="16">
        <v>2020</v>
      </c>
      <c r="BK3" s="16">
        <v>2017</v>
      </c>
      <c r="BL3" s="16">
        <v>2018</v>
      </c>
      <c r="BM3" s="16">
        <v>2019</v>
      </c>
      <c r="BN3" s="16">
        <v>2020</v>
      </c>
      <c r="BO3" s="16">
        <v>2017</v>
      </c>
      <c r="BP3" s="16">
        <v>2018</v>
      </c>
      <c r="BQ3" s="16">
        <v>2019</v>
      </c>
      <c r="BR3" s="16">
        <v>2020</v>
      </c>
      <c r="BS3" s="16">
        <v>2017</v>
      </c>
      <c r="BT3" s="16">
        <v>2018</v>
      </c>
      <c r="BU3" s="16">
        <v>2019</v>
      </c>
      <c r="BV3" s="16">
        <v>2020</v>
      </c>
      <c r="BW3" s="491"/>
    </row>
    <row r="4" spans="1:75" s="8" customFormat="1" ht="30" x14ac:dyDescent="0.25">
      <c r="A4" s="6">
        <v>1</v>
      </c>
      <c r="B4" s="40" t="s">
        <v>1</v>
      </c>
      <c r="C4" s="7">
        <f>SUMIF($G$3:$BV$3,C$3,$G4:$BV4)</f>
        <v>931</v>
      </c>
      <c r="D4" s="7">
        <f t="shared" ref="D4:F26" si="0">SUMIF($G$3:$BV$3,D$3,$G4:$BV4)</f>
        <v>948</v>
      </c>
      <c r="E4" s="7">
        <f t="shared" si="0"/>
        <v>955</v>
      </c>
      <c r="F4" s="7">
        <f t="shared" si="0"/>
        <v>961</v>
      </c>
      <c r="G4" s="7">
        <v>81</v>
      </c>
      <c r="H4" s="7">
        <v>77</v>
      </c>
      <c r="I4" s="7">
        <v>77</v>
      </c>
      <c r="J4" s="7">
        <v>77</v>
      </c>
      <c r="K4" s="7">
        <v>55</v>
      </c>
      <c r="L4" s="7">
        <v>55</v>
      </c>
      <c r="M4" s="7">
        <v>56</v>
      </c>
      <c r="N4" s="7">
        <v>56</v>
      </c>
      <c r="O4" s="7">
        <v>50</v>
      </c>
      <c r="P4" s="7">
        <v>52</v>
      </c>
      <c r="Q4" s="7">
        <v>52</v>
      </c>
      <c r="R4" s="7">
        <v>52</v>
      </c>
      <c r="S4" s="7">
        <v>30</v>
      </c>
      <c r="T4" s="7">
        <v>33</v>
      </c>
      <c r="U4" s="7">
        <v>33</v>
      </c>
      <c r="V4" s="7">
        <v>34</v>
      </c>
      <c r="W4" s="7">
        <v>50</v>
      </c>
      <c r="X4" s="7">
        <v>54</v>
      </c>
      <c r="Y4" s="7">
        <v>54</v>
      </c>
      <c r="Z4" s="7">
        <v>54</v>
      </c>
      <c r="AA4" s="17">
        <v>107</v>
      </c>
      <c r="AB4" s="17">
        <v>110</v>
      </c>
      <c r="AC4" s="17">
        <v>112</v>
      </c>
      <c r="AD4" s="17">
        <v>112</v>
      </c>
      <c r="AE4" s="7">
        <v>71</v>
      </c>
      <c r="AF4" s="7">
        <v>72</v>
      </c>
      <c r="AG4" s="7">
        <v>72</v>
      </c>
      <c r="AH4" s="7">
        <v>72</v>
      </c>
      <c r="AI4" s="7">
        <v>48</v>
      </c>
      <c r="AJ4" s="7">
        <v>50</v>
      </c>
      <c r="AK4" s="7">
        <v>50</v>
      </c>
      <c r="AL4" s="7">
        <v>50</v>
      </c>
      <c r="AM4" s="7">
        <v>73</v>
      </c>
      <c r="AN4" s="7">
        <v>73</v>
      </c>
      <c r="AO4" s="7">
        <v>74</v>
      </c>
      <c r="AP4" s="7">
        <v>76</v>
      </c>
      <c r="AQ4" s="17">
        <v>74</v>
      </c>
      <c r="AR4" s="7">
        <v>77</v>
      </c>
      <c r="AS4" s="7">
        <v>78</v>
      </c>
      <c r="AT4" s="7">
        <v>79</v>
      </c>
      <c r="AU4" s="7">
        <v>86</v>
      </c>
      <c r="AV4" s="7">
        <v>86</v>
      </c>
      <c r="AW4" s="7">
        <v>86</v>
      </c>
      <c r="AX4" s="7">
        <v>86</v>
      </c>
      <c r="AY4" s="7">
        <v>61</v>
      </c>
      <c r="AZ4" s="7">
        <v>61</v>
      </c>
      <c r="BA4" s="7">
        <v>62</v>
      </c>
      <c r="BB4" s="7">
        <v>62</v>
      </c>
      <c r="BC4" s="7">
        <v>32</v>
      </c>
      <c r="BD4" s="7">
        <v>32</v>
      </c>
      <c r="BE4" s="7">
        <v>33</v>
      </c>
      <c r="BF4" s="7">
        <v>34</v>
      </c>
      <c r="BG4" s="7">
        <v>25</v>
      </c>
      <c r="BH4" s="7">
        <v>25</v>
      </c>
      <c r="BI4" s="7">
        <v>25</v>
      </c>
      <c r="BJ4" s="7">
        <v>25</v>
      </c>
      <c r="BK4" s="7">
        <v>32</v>
      </c>
      <c r="BL4" s="7">
        <v>36</v>
      </c>
      <c r="BM4" s="7">
        <v>38</v>
      </c>
      <c r="BN4" s="7">
        <v>39</v>
      </c>
      <c r="BO4" s="7">
        <v>29</v>
      </c>
      <c r="BP4" s="7">
        <v>30</v>
      </c>
      <c r="BQ4" s="7">
        <v>30</v>
      </c>
      <c r="BR4" s="7">
        <v>30</v>
      </c>
      <c r="BS4" s="17">
        <v>27</v>
      </c>
      <c r="BT4" s="7">
        <v>25</v>
      </c>
      <c r="BU4" s="7">
        <v>23</v>
      </c>
      <c r="BV4" s="7">
        <v>23</v>
      </c>
      <c r="BW4" s="15" t="s">
        <v>74</v>
      </c>
    </row>
    <row r="5" spans="1:75" s="8" customFormat="1" ht="30" x14ac:dyDescent="0.25">
      <c r="A5" s="6" t="s">
        <v>2</v>
      </c>
      <c r="B5" s="41" t="s">
        <v>3</v>
      </c>
      <c r="C5" s="7">
        <f>SUMIF($G$3:$BV$3,C$3,$G5:$BV5)</f>
        <v>365</v>
      </c>
      <c r="D5" s="7">
        <f t="shared" si="0"/>
        <v>299</v>
      </c>
      <c r="E5" s="7">
        <f t="shared" si="0"/>
        <v>320</v>
      </c>
      <c r="F5" s="7">
        <f t="shared" si="0"/>
        <v>303</v>
      </c>
      <c r="G5" s="7">
        <v>39</v>
      </c>
      <c r="H5" s="7">
        <v>20</v>
      </c>
      <c r="I5" s="7">
        <v>20</v>
      </c>
      <c r="J5" s="7">
        <v>21</v>
      </c>
      <c r="K5" s="7">
        <v>24</v>
      </c>
      <c r="L5" s="7">
        <v>17</v>
      </c>
      <c r="M5" s="7">
        <v>18</v>
      </c>
      <c r="N5" s="7">
        <v>18</v>
      </c>
      <c r="O5" s="7">
        <v>35</v>
      </c>
      <c r="P5" s="7">
        <v>5</v>
      </c>
      <c r="Q5" s="7">
        <v>5</v>
      </c>
      <c r="R5" s="7">
        <v>30</v>
      </c>
      <c r="S5" s="7">
        <v>18</v>
      </c>
      <c r="T5" s="7">
        <v>8</v>
      </c>
      <c r="U5" s="7">
        <v>7</v>
      </c>
      <c r="V5" s="7">
        <v>7</v>
      </c>
      <c r="W5" s="7">
        <v>17</v>
      </c>
      <c r="X5" s="7">
        <v>14</v>
      </c>
      <c r="Y5" s="7">
        <v>15</v>
      </c>
      <c r="Z5" s="7">
        <v>15</v>
      </c>
      <c r="AA5" s="17">
        <v>43</v>
      </c>
      <c r="AB5" s="17">
        <v>25</v>
      </c>
      <c r="AC5" s="17">
        <v>41</v>
      </c>
      <c r="AD5" s="17">
        <v>26</v>
      </c>
      <c r="AE5" s="7">
        <v>18</v>
      </c>
      <c r="AF5" s="7">
        <v>20</v>
      </c>
      <c r="AG5" s="7">
        <v>20</v>
      </c>
      <c r="AH5" s="7">
        <v>20</v>
      </c>
      <c r="AI5" s="7">
        <v>22</v>
      </c>
      <c r="AJ5" s="7">
        <v>23</v>
      </c>
      <c r="AK5" s="7">
        <v>23</v>
      </c>
      <c r="AL5" s="7">
        <v>23</v>
      </c>
      <c r="AM5" s="7">
        <v>18</v>
      </c>
      <c r="AN5" s="7">
        <v>14</v>
      </c>
      <c r="AO5" s="7">
        <v>28</v>
      </c>
      <c r="AP5" s="7">
        <v>24</v>
      </c>
      <c r="AQ5" s="17">
        <v>6</v>
      </c>
      <c r="AR5" s="7">
        <v>35</v>
      </c>
      <c r="AS5" s="17">
        <v>25</v>
      </c>
      <c r="AT5" s="17">
        <v>25</v>
      </c>
      <c r="AU5" s="7">
        <v>27</v>
      </c>
      <c r="AV5" s="7">
        <v>47</v>
      </c>
      <c r="AW5" s="7">
        <v>35</v>
      </c>
      <c r="AX5" s="7">
        <v>30</v>
      </c>
      <c r="AY5" s="7">
        <v>34</v>
      </c>
      <c r="AZ5" s="7">
        <v>12</v>
      </c>
      <c r="BA5" s="7">
        <v>40</v>
      </c>
      <c r="BB5" s="7">
        <v>13</v>
      </c>
      <c r="BC5" s="7">
        <v>2</v>
      </c>
      <c r="BD5" s="7">
        <v>3</v>
      </c>
      <c r="BE5" s="7">
        <v>4</v>
      </c>
      <c r="BF5" s="7">
        <v>4</v>
      </c>
      <c r="BG5" s="7">
        <v>10</v>
      </c>
      <c r="BH5" s="7">
        <v>7</v>
      </c>
      <c r="BI5" s="7">
        <v>9</v>
      </c>
      <c r="BJ5" s="7">
        <v>10</v>
      </c>
      <c r="BK5" s="7">
        <v>19</v>
      </c>
      <c r="BL5" s="7">
        <v>24</v>
      </c>
      <c r="BM5" s="7">
        <v>26</v>
      </c>
      <c r="BN5" s="7">
        <v>27</v>
      </c>
      <c r="BO5" s="7">
        <v>30</v>
      </c>
      <c r="BP5" s="7">
        <v>0</v>
      </c>
      <c r="BQ5" s="7">
        <v>4</v>
      </c>
      <c r="BR5" s="7">
        <v>10</v>
      </c>
      <c r="BS5" s="17">
        <v>3</v>
      </c>
      <c r="BT5" s="7">
        <v>25</v>
      </c>
      <c r="BU5" s="7">
        <v>0</v>
      </c>
      <c r="BV5" s="7">
        <v>0</v>
      </c>
      <c r="BW5" s="15"/>
    </row>
    <row r="6" spans="1:75" s="8" customFormat="1" ht="45" x14ac:dyDescent="0.25">
      <c r="A6" s="6"/>
      <c r="B6" s="41" t="s">
        <v>227</v>
      </c>
      <c r="C6" s="45">
        <f>C5/C4</f>
        <v>0.39205155746509129</v>
      </c>
      <c r="D6" s="45">
        <f t="shared" ref="D6:BO6" si="1">D5/D4</f>
        <v>0.31540084388185652</v>
      </c>
      <c r="E6" s="45">
        <f t="shared" si="1"/>
        <v>0.33507853403141363</v>
      </c>
      <c r="F6" s="45">
        <f t="shared" si="1"/>
        <v>0.31529656607700313</v>
      </c>
      <c r="G6" s="45">
        <f t="shared" si="1"/>
        <v>0.48148148148148145</v>
      </c>
      <c r="H6" s="45">
        <f t="shared" si="1"/>
        <v>0.25974025974025972</v>
      </c>
      <c r="I6" s="45">
        <f t="shared" si="1"/>
        <v>0.25974025974025972</v>
      </c>
      <c r="J6" s="45">
        <f t="shared" si="1"/>
        <v>0.27272727272727271</v>
      </c>
      <c r="K6" s="45">
        <f t="shared" si="1"/>
        <v>0.43636363636363634</v>
      </c>
      <c r="L6" s="45">
        <f t="shared" si="1"/>
        <v>0.30909090909090908</v>
      </c>
      <c r="M6" s="45">
        <f t="shared" si="1"/>
        <v>0.32142857142857145</v>
      </c>
      <c r="N6" s="45">
        <f t="shared" si="1"/>
        <v>0.32142857142857145</v>
      </c>
      <c r="O6" s="45">
        <f t="shared" si="1"/>
        <v>0.7</v>
      </c>
      <c r="P6" s="45">
        <f t="shared" si="1"/>
        <v>9.6153846153846159E-2</v>
      </c>
      <c r="Q6" s="45">
        <f t="shared" si="1"/>
        <v>9.6153846153846159E-2</v>
      </c>
      <c r="R6" s="45">
        <f t="shared" si="1"/>
        <v>0.57692307692307687</v>
      </c>
      <c r="S6" s="45">
        <f t="shared" si="1"/>
        <v>0.6</v>
      </c>
      <c r="T6" s="45">
        <f t="shared" si="1"/>
        <v>0.24242424242424243</v>
      </c>
      <c r="U6" s="45">
        <f t="shared" si="1"/>
        <v>0.21212121212121213</v>
      </c>
      <c r="V6" s="45">
        <f t="shared" si="1"/>
        <v>0.20588235294117646</v>
      </c>
      <c r="W6" s="45">
        <f t="shared" si="1"/>
        <v>0.34</v>
      </c>
      <c r="X6" s="45">
        <f t="shared" si="1"/>
        <v>0.25925925925925924</v>
      </c>
      <c r="Y6" s="45">
        <f t="shared" si="1"/>
        <v>0.27777777777777779</v>
      </c>
      <c r="Z6" s="45">
        <f t="shared" si="1"/>
        <v>0.27777777777777779</v>
      </c>
      <c r="AA6" s="45">
        <f t="shared" si="1"/>
        <v>0.40186915887850466</v>
      </c>
      <c r="AB6" s="45">
        <f t="shared" si="1"/>
        <v>0.22727272727272727</v>
      </c>
      <c r="AC6" s="45">
        <f t="shared" si="1"/>
        <v>0.36607142857142855</v>
      </c>
      <c r="AD6" s="45">
        <f t="shared" si="1"/>
        <v>0.23214285714285715</v>
      </c>
      <c r="AE6" s="45">
        <f t="shared" si="1"/>
        <v>0.25352112676056338</v>
      </c>
      <c r="AF6" s="45">
        <f t="shared" si="1"/>
        <v>0.27777777777777779</v>
      </c>
      <c r="AG6" s="45">
        <f t="shared" si="1"/>
        <v>0.27777777777777779</v>
      </c>
      <c r="AH6" s="45">
        <f t="shared" si="1"/>
        <v>0.27777777777777779</v>
      </c>
      <c r="AI6" s="45">
        <f t="shared" si="1"/>
        <v>0.45833333333333331</v>
      </c>
      <c r="AJ6" s="45">
        <f t="shared" si="1"/>
        <v>0.46</v>
      </c>
      <c r="AK6" s="45">
        <f t="shared" si="1"/>
        <v>0.46</v>
      </c>
      <c r="AL6" s="45">
        <f t="shared" si="1"/>
        <v>0.46</v>
      </c>
      <c r="AM6" s="45">
        <f t="shared" si="1"/>
        <v>0.24657534246575341</v>
      </c>
      <c r="AN6" s="45">
        <f t="shared" si="1"/>
        <v>0.19178082191780821</v>
      </c>
      <c r="AO6" s="45">
        <f t="shared" si="1"/>
        <v>0.3783783783783784</v>
      </c>
      <c r="AP6" s="45">
        <f t="shared" si="1"/>
        <v>0.31578947368421051</v>
      </c>
      <c r="AQ6" s="45">
        <f t="shared" si="1"/>
        <v>8.1081081081081086E-2</v>
      </c>
      <c r="AR6" s="45">
        <f t="shared" si="1"/>
        <v>0.45454545454545453</v>
      </c>
      <c r="AS6" s="45">
        <f t="shared" si="1"/>
        <v>0.32051282051282054</v>
      </c>
      <c r="AT6" s="45">
        <f t="shared" si="1"/>
        <v>0.31645569620253167</v>
      </c>
      <c r="AU6" s="45">
        <f t="shared" si="1"/>
        <v>0.31395348837209303</v>
      </c>
      <c r="AV6" s="45">
        <f t="shared" si="1"/>
        <v>0.54651162790697672</v>
      </c>
      <c r="AW6" s="45">
        <f t="shared" si="1"/>
        <v>0.40697674418604651</v>
      </c>
      <c r="AX6" s="45">
        <f t="shared" si="1"/>
        <v>0.34883720930232559</v>
      </c>
      <c r="AY6" s="45">
        <f t="shared" si="1"/>
        <v>0.55737704918032782</v>
      </c>
      <c r="AZ6" s="45">
        <f t="shared" si="1"/>
        <v>0.19672131147540983</v>
      </c>
      <c r="BA6" s="45">
        <f t="shared" si="1"/>
        <v>0.64516129032258063</v>
      </c>
      <c r="BB6" s="45">
        <f t="shared" si="1"/>
        <v>0.20967741935483872</v>
      </c>
      <c r="BC6" s="45">
        <f t="shared" si="1"/>
        <v>6.25E-2</v>
      </c>
      <c r="BD6" s="45">
        <f t="shared" si="1"/>
        <v>9.375E-2</v>
      </c>
      <c r="BE6" s="45">
        <f t="shared" si="1"/>
        <v>0.12121212121212122</v>
      </c>
      <c r="BF6" s="45">
        <f t="shared" si="1"/>
        <v>0.11764705882352941</v>
      </c>
      <c r="BG6" s="45">
        <f t="shared" si="1"/>
        <v>0.4</v>
      </c>
      <c r="BH6" s="45">
        <f t="shared" si="1"/>
        <v>0.28000000000000003</v>
      </c>
      <c r="BI6" s="45">
        <f t="shared" si="1"/>
        <v>0.36</v>
      </c>
      <c r="BJ6" s="45">
        <f t="shared" si="1"/>
        <v>0.4</v>
      </c>
      <c r="BK6" s="45">
        <f t="shared" si="1"/>
        <v>0.59375</v>
      </c>
      <c r="BL6" s="45">
        <f t="shared" si="1"/>
        <v>0.66666666666666663</v>
      </c>
      <c r="BM6" s="45">
        <f t="shared" si="1"/>
        <v>0.68421052631578949</v>
      </c>
      <c r="BN6" s="45">
        <f t="shared" si="1"/>
        <v>0.69230769230769229</v>
      </c>
      <c r="BO6" s="45">
        <f t="shared" si="1"/>
        <v>1.0344827586206897</v>
      </c>
      <c r="BP6" s="45">
        <f t="shared" ref="BP6:BV6" si="2">BP5/BP4</f>
        <v>0</v>
      </c>
      <c r="BQ6" s="45">
        <f t="shared" si="2"/>
        <v>0.13333333333333333</v>
      </c>
      <c r="BR6" s="45">
        <f t="shared" si="2"/>
        <v>0.33333333333333331</v>
      </c>
      <c r="BS6" s="45">
        <f t="shared" si="2"/>
        <v>0.1111111111111111</v>
      </c>
      <c r="BT6" s="45">
        <f t="shared" si="2"/>
        <v>1</v>
      </c>
      <c r="BU6" s="45">
        <f t="shared" si="2"/>
        <v>0</v>
      </c>
      <c r="BV6" s="45">
        <f t="shared" si="2"/>
        <v>0</v>
      </c>
      <c r="BW6" s="15"/>
    </row>
    <row r="7" spans="1:75" s="8" customFormat="1" ht="60" x14ac:dyDescent="0.25">
      <c r="A7" s="9" t="s">
        <v>4</v>
      </c>
      <c r="B7" s="42" t="s">
        <v>5</v>
      </c>
      <c r="C7" s="7">
        <f>SUMIF($G$3:$BV$3,C$3,$G7:$BV7)</f>
        <v>155</v>
      </c>
      <c r="D7" s="7">
        <f t="shared" si="0"/>
        <v>232</v>
      </c>
      <c r="E7" s="7">
        <f t="shared" si="0"/>
        <v>283</v>
      </c>
      <c r="F7" s="7">
        <f t="shared" si="0"/>
        <v>323</v>
      </c>
      <c r="G7" s="7">
        <v>19</v>
      </c>
      <c r="H7" s="7">
        <v>29</v>
      </c>
      <c r="I7" s="7">
        <v>54</v>
      </c>
      <c r="J7" s="7">
        <v>77</v>
      </c>
      <c r="K7" s="7">
        <v>4</v>
      </c>
      <c r="L7" s="7">
        <v>18</v>
      </c>
      <c r="M7" s="7">
        <v>18</v>
      </c>
      <c r="N7" s="7">
        <v>18</v>
      </c>
      <c r="O7" s="7"/>
      <c r="P7" s="7"/>
      <c r="Q7" s="7"/>
      <c r="R7" s="7"/>
      <c r="S7" s="7">
        <v>0</v>
      </c>
      <c r="T7" s="7">
        <v>8</v>
      </c>
      <c r="U7" s="7">
        <v>11</v>
      </c>
      <c r="V7" s="7">
        <v>17</v>
      </c>
      <c r="W7" s="7">
        <v>26</v>
      </c>
      <c r="X7" s="7">
        <v>30</v>
      </c>
      <c r="Y7" s="7">
        <v>30</v>
      </c>
      <c r="Z7" s="7">
        <v>30</v>
      </c>
      <c r="AA7" s="17">
        <v>14</v>
      </c>
      <c r="AB7" s="23">
        <v>19</v>
      </c>
      <c r="AC7" s="23">
        <v>21</v>
      </c>
      <c r="AD7" s="23">
        <v>23</v>
      </c>
      <c r="AE7" s="7">
        <v>18</v>
      </c>
      <c r="AF7" s="7">
        <v>20</v>
      </c>
      <c r="AG7" s="7">
        <v>20</v>
      </c>
      <c r="AH7" s="7">
        <v>20</v>
      </c>
      <c r="AI7" s="7">
        <v>0</v>
      </c>
      <c r="AJ7" s="7">
        <v>0</v>
      </c>
      <c r="AK7" s="7">
        <v>0</v>
      </c>
      <c r="AL7" s="7">
        <v>0</v>
      </c>
      <c r="AM7" s="7">
        <v>14</v>
      </c>
      <c r="AN7" s="7">
        <v>28</v>
      </c>
      <c r="AO7" s="7">
        <v>32</v>
      </c>
      <c r="AP7" s="7">
        <v>34</v>
      </c>
      <c r="AQ7" s="7">
        <v>0</v>
      </c>
      <c r="AR7" s="7">
        <v>0</v>
      </c>
      <c r="AS7" s="7">
        <v>0</v>
      </c>
      <c r="AT7" s="7">
        <v>0</v>
      </c>
      <c r="AU7" s="7">
        <v>19</v>
      </c>
      <c r="AV7" s="7">
        <v>21</v>
      </c>
      <c r="AW7" s="7">
        <v>23</v>
      </c>
      <c r="AX7" s="7">
        <v>26</v>
      </c>
      <c r="AY7" s="7">
        <v>11</v>
      </c>
      <c r="AZ7" s="7">
        <v>13</v>
      </c>
      <c r="BA7" s="7">
        <v>25</v>
      </c>
      <c r="BB7" s="7">
        <v>25</v>
      </c>
      <c r="BC7" s="7">
        <v>4</v>
      </c>
      <c r="BD7" s="7">
        <v>8</v>
      </c>
      <c r="BE7" s="7">
        <v>9</v>
      </c>
      <c r="BF7" s="7">
        <v>10</v>
      </c>
      <c r="BG7" s="7">
        <v>9</v>
      </c>
      <c r="BH7" s="7">
        <v>9</v>
      </c>
      <c r="BI7" s="7">
        <v>9</v>
      </c>
      <c r="BJ7" s="7">
        <v>9</v>
      </c>
      <c r="BK7" s="7">
        <v>10</v>
      </c>
      <c r="BL7" s="7">
        <v>24</v>
      </c>
      <c r="BM7" s="7">
        <v>26</v>
      </c>
      <c r="BN7" s="7">
        <v>27</v>
      </c>
      <c r="BO7" s="7">
        <v>0</v>
      </c>
      <c r="BP7" s="7">
        <v>0</v>
      </c>
      <c r="BQ7" s="7">
        <v>0</v>
      </c>
      <c r="BR7" s="7">
        <v>0</v>
      </c>
      <c r="BS7" s="17">
        <v>7</v>
      </c>
      <c r="BT7" s="7">
        <v>5</v>
      </c>
      <c r="BU7" s="7">
        <v>5</v>
      </c>
      <c r="BV7" s="7">
        <v>7</v>
      </c>
      <c r="BW7" s="15" t="s">
        <v>70</v>
      </c>
    </row>
    <row r="8" spans="1:75" s="8" customFormat="1" ht="45" x14ac:dyDescent="0.25">
      <c r="A8" s="9" t="s">
        <v>6</v>
      </c>
      <c r="B8" s="43" t="s">
        <v>65</v>
      </c>
      <c r="C8" s="7">
        <f>SUMIF($G$3:$BV$3,C$3,$G8:$BV8)</f>
        <v>50</v>
      </c>
      <c r="D8" s="7">
        <f t="shared" si="0"/>
        <v>104</v>
      </c>
      <c r="E8" s="7">
        <f t="shared" si="0"/>
        <v>122</v>
      </c>
      <c r="F8" s="7">
        <f t="shared" si="0"/>
        <v>131</v>
      </c>
      <c r="G8" s="7">
        <v>1</v>
      </c>
      <c r="H8" s="7">
        <v>25</v>
      </c>
      <c r="I8" s="7">
        <v>29</v>
      </c>
      <c r="J8" s="7">
        <v>37</v>
      </c>
      <c r="K8" s="7">
        <v>1</v>
      </c>
      <c r="L8" s="7">
        <v>8</v>
      </c>
      <c r="M8" s="7">
        <v>5</v>
      </c>
      <c r="N8" s="7">
        <v>4</v>
      </c>
      <c r="O8" s="7"/>
      <c r="P8" s="7"/>
      <c r="Q8" s="7"/>
      <c r="R8" s="7"/>
      <c r="S8" s="7">
        <v>0</v>
      </c>
      <c r="T8" s="7">
        <v>2</v>
      </c>
      <c r="U8" s="7">
        <v>6</v>
      </c>
      <c r="V8" s="7">
        <v>6</v>
      </c>
      <c r="W8" s="7">
        <v>5</v>
      </c>
      <c r="X8" s="7">
        <v>7</v>
      </c>
      <c r="Y8" s="7">
        <v>5</v>
      </c>
      <c r="Z8" s="7">
        <v>5</v>
      </c>
      <c r="AA8" s="17">
        <v>10</v>
      </c>
      <c r="AB8" s="23">
        <v>9</v>
      </c>
      <c r="AC8" s="23">
        <v>11</v>
      </c>
      <c r="AD8" s="23">
        <v>4</v>
      </c>
      <c r="AE8" s="7">
        <v>14</v>
      </c>
      <c r="AF8" s="7">
        <v>9</v>
      </c>
      <c r="AG8" s="7">
        <v>8</v>
      </c>
      <c r="AH8" s="7">
        <v>5</v>
      </c>
      <c r="AI8" s="7">
        <v>0</v>
      </c>
      <c r="AJ8" s="7">
        <v>0</v>
      </c>
      <c r="AK8" s="7">
        <v>0</v>
      </c>
      <c r="AL8" s="7">
        <v>0</v>
      </c>
      <c r="AM8" s="7">
        <v>2</v>
      </c>
      <c r="AN8" s="7">
        <v>7</v>
      </c>
      <c r="AO8" s="7">
        <v>6</v>
      </c>
      <c r="AP8" s="7">
        <v>6</v>
      </c>
      <c r="AQ8" s="7">
        <v>0</v>
      </c>
      <c r="AR8" s="7">
        <v>0</v>
      </c>
      <c r="AS8" s="7">
        <v>0</v>
      </c>
      <c r="AT8" s="7">
        <v>0</v>
      </c>
      <c r="AU8" s="7">
        <v>4</v>
      </c>
      <c r="AV8" s="7">
        <v>7</v>
      </c>
      <c r="AW8" s="7">
        <v>5</v>
      </c>
      <c r="AX8" s="7">
        <v>6</v>
      </c>
      <c r="AY8" s="7">
        <v>1</v>
      </c>
      <c r="AZ8" s="7">
        <v>4</v>
      </c>
      <c r="BA8" s="7">
        <v>13</v>
      </c>
      <c r="BB8" s="7">
        <v>18</v>
      </c>
      <c r="BC8" s="7">
        <v>2</v>
      </c>
      <c r="BD8" s="7">
        <v>3</v>
      </c>
      <c r="BE8" s="7">
        <v>4</v>
      </c>
      <c r="BF8" s="7">
        <v>5</v>
      </c>
      <c r="BG8" s="7">
        <v>2</v>
      </c>
      <c r="BH8" s="7">
        <v>4</v>
      </c>
      <c r="BI8" s="7">
        <v>4</v>
      </c>
      <c r="BJ8" s="7">
        <v>7</v>
      </c>
      <c r="BK8" s="7">
        <v>6</v>
      </c>
      <c r="BL8" s="7">
        <v>15</v>
      </c>
      <c r="BM8" s="7">
        <v>25</v>
      </c>
      <c r="BN8" s="7">
        <v>27</v>
      </c>
      <c r="BO8" s="7">
        <v>0</v>
      </c>
      <c r="BP8" s="7">
        <v>0</v>
      </c>
      <c r="BQ8" s="7">
        <v>0</v>
      </c>
      <c r="BR8" s="7">
        <v>0</v>
      </c>
      <c r="BS8" s="17">
        <v>2</v>
      </c>
      <c r="BT8" s="7">
        <v>4</v>
      </c>
      <c r="BU8" s="7">
        <v>1</v>
      </c>
      <c r="BV8" s="7">
        <v>1</v>
      </c>
      <c r="BW8" s="15"/>
    </row>
    <row r="9" spans="1:75" s="8" customFormat="1" ht="60" x14ac:dyDescent="0.25">
      <c r="A9" s="9"/>
      <c r="B9" s="42" t="s">
        <v>229</v>
      </c>
      <c r="C9" s="45">
        <f t="shared" ref="C9:AH9" si="3">C8/C7</f>
        <v>0.32258064516129031</v>
      </c>
      <c r="D9" s="45">
        <f t="shared" si="3"/>
        <v>0.44827586206896552</v>
      </c>
      <c r="E9" s="45">
        <f t="shared" si="3"/>
        <v>0.43109540636042404</v>
      </c>
      <c r="F9" s="45">
        <f t="shared" si="3"/>
        <v>0.40557275541795668</v>
      </c>
      <c r="G9" s="45">
        <f t="shared" si="3"/>
        <v>5.2631578947368418E-2</v>
      </c>
      <c r="H9" s="45">
        <f t="shared" si="3"/>
        <v>0.86206896551724133</v>
      </c>
      <c r="I9" s="45">
        <f t="shared" si="3"/>
        <v>0.53703703703703709</v>
      </c>
      <c r="J9" s="45">
        <f t="shared" si="3"/>
        <v>0.48051948051948051</v>
      </c>
      <c r="K9" s="45">
        <f t="shared" si="3"/>
        <v>0.25</v>
      </c>
      <c r="L9" s="45">
        <f t="shared" si="3"/>
        <v>0.44444444444444442</v>
      </c>
      <c r="M9" s="45">
        <f t="shared" si="3"/>
        <v>0.27777777777777779</v>
      </c>
      <c r="N9" s="45">
        <f t="shared" si="3"/>
        <v>0.22222222222222221</v>
      </c>
      <c r="O9" s="45" t="e">
        <f t="shared" si="3"/>
        <v>#DIV/0!</v>
      </c>
      <c r="P9" s="45" t="e">
        <f t="shared" si="3"/>
        <v>#DIV/0!</v>
      </c>
      <c r="Q9" s="45" t="e">
        <f t="shared" si="3"/>
        <v>#DIV/0!</v>
      </c>
      <c r="R9" s="45" t="e">
        <f t="shared" si="3"/>
        <v>#DIV/0!</v>
      </c>
      <c r="S9" s="45" t="e">
        <f t="shared" si="3"/>
        <v>#DIV/0!</v>
      </c>
      <c r="T9" s="45">
        <f t="shared" si="3"/>
        <v>0.25</v>
      </c>
      <c r="U9" s="45">
        <f t="shared" si="3"/>
        <v>0.54545454545454541</v>
      </c>
      <c r="V9" s="45">
        <f t="shared" si="3"/>
        <v>0.35294117647058826</v>
      </c>
      <c r="W9" s="45">
        <f t="shared" si="3"/>
        <v>0.19230769230769232</v>
      </c>
      <c r="X9" s="45">
        <f t="shared" si="3"/>
        <v>0.23333333333333334</v>
      </c>
      <c r="Y9" s="45">
        <f t="shared" si="3"/>
        <v>0.16666666666666666</v>
      </c>
      <c r="Z9" s="45">
        <f t="shared" si="3"/>
        <v>0.16666666666666666</v>
      </c>
      <c r="AA9" s="45">
        <f t="shared" si="3"/>
        <v>0.7142857142857143</v>
      </c>
      <c r="AB9" s="45">
        <f t="shared" si="3"/>
        <v>0.47368421052631576</v>
      </c>
      <c r="AC9" s="45">
        <f t="shared" si="3"/>
        <v>0.52380952380952384</v>
      </c>
      <c r="AD9" s="45">
        <f t="shared" si="3"/>
        <v>0.17391304347826086</v>
      </c>
      <c r="AE9" s="45">
        <f t="shared" si="3"/>
        <v>0.77777777777777779</v>
      </c>
      <c r="AF9" s="45">
        <f t="shared" si="3"/>
        <v>0.45</v>
      </c>
      <c r="AG9" s="45">
        <f t="shared" si="3"/>
        <v>0.4</v>
      </c>
      <c r="AH9" s="45">
        <f t="shared" si="3"/>
        <v>0.25</v>
      </c>
      <c r="AI9" s="45" t="e">
        <f t="shared" ref="AI9:BN9" si="4">AI8/AI7</f>
        <v>#DIV/0!</v>
      </c>
      <c r="AJ9" s="45" t="e">
        <f t="shared" si="4"/>
        <v>#DIV/0!</v>
      </c>
      <c r="AK9" s="45" t="e">
        <f t="shared" si="4"/>
        <v>#DIV/0!</v>
      </c>
      <c r="AL9" s="45" t="e">
        <f t="shared" si="4"/>
        <v>#DIV/0!</v>
      </c>
      <c r="AM9" s="45">
        <f t="shared" si="4"/>
        <v>0.14285714285714285</v>
      </c>
      <c r="AN9" s="45">
        <f t="shared" si="4"/>
        <v>0.25</v>
      </c>
      <c r="AO9" s="45">
        <f t="shared" si="4"/>
        <v>0.1875</v>
      </c>
      <c r="AP9" s="45">
        <f t="shared" si="4"/>
        <v>0.17647058823529413</v>
      </c>
      <c r="AQ9" s="45" t="e">
        <f t="shared" si="4"/>
        <v>#DIV/0!</v>
      </c>
      <c r="AR9" s="45" t="e">
        <f t="shared" si="4"/>
        <v>#DIV/0!</v>
      </c>
      <c r="AS9" s="45" t="e">
        <f t="shared" si="4"/>
        <v>#DIV/0!</v>
      </c>
      <c r="AT9" s="45" t="e">
        <f t="shared" si="4"/>
        <v>#DIV/0!</v>
      </c>
      <c r="AU9" s="45">
        <f t="shared" si="4"/>
        <v>0.21052631578947367</v>
      </c>
      <c r="AV9" s="45">
        <f t="shared" si="4"/>
        <v>0.33333333333333331</v>
      </c>
      <c r="AW9" s="45">
        <f t="shared" si="4"/>
        <v>0.21739130434782608</v>
      </c>
      <c r="AX9" s="45">
        <f t="shared" si="4"/>
        <v>0.23076923076923078</v>
      </c>
      <c r="AY9" s="45">
        <f t="shared" si="4"/>
        <v>9.0909090909090912E-2</v>
      </c>
      <c r="AZ9" s="45">
        <f t="shared" si="4"/>
        <v>0.30769230769230771</v>
      </c>
      <c r="BA9" s="45">
        <f t="shared" si="4"/>
        <v>0.52</v>
      </c>
      <c r="BB9" s="45">
        <f t="shared" si="4"/>
        <v>0.72</v>
      </c>
      <c r="BC9" s="45">
        <f t="shared" si="4"/>
        <v>0.5</v>
      </c>
      <c r="BD9" s="45">
        <f t="shared" si="4"/>
        <v>0.375</v>
      </c>
      <c r="BE9" s="45">
        <f t="shared" si="4"/>
        <v>0.44444444444444442</v>
      </c>
      <c r="BF9" s="45">
        <f t="shared" si="4"/>
        <v>0.5</v>
      </c>
      <c r="BG9" s="45">
        <f t="shared" si="4"/>
        <v>0.22222222222222221</v>
      </c>
      <c r="BH9" s="45">
        <f t="shared" si="4"/>
        <v>0.44444444444444442</v>
      </c>
      <c r="BI9" s="45">
        <f t="shared" si="4"/>
        <v>0.44444444444444442</v>
      </c>
      <c r="BJ9" s="45">
        <f t="shared" si="4"/>
        <v>0.77777777777777779</v>
      </c>
      <c r="BK9" s="45">
        <f t="shared" si="4"/>
        <v>0.6</v>
      </c>
      <c r="BL9" s="45">
        <f t="shared" si="4"/>
        <v>0.625</v>
      </c>
      <c r="BM9" s="45">
        <f t="shared" si="4"/>
        <v>0.96153846153846156</v>
      </c>
      <c r="BN9" s="45">
        <f t="shared" si="4"/>
        <v>1</v>
      </c>
      <c r="BO9" s="45" t="e">
        <f t="shared" ref="BO9:BV9" si="5">BO8/BO7</f>
        <v>#DIV/0!</v>
      </c>
      <c r="BP9" s="45" t="e">
        <f t="shared" si="5"/>
        <v>#DIV/0!</v>
      </c>
      <c r="BQ9" s="45" t="e">
        <f t="shared" si="5"/>
        <v>#DIV/0!</v>
      </c>
      <c r="BR9" s="45" t="e">
        <f t="shared" si="5"/>
        <v>#DIV/0!</v>
      </c>
      <c r="BS9" s="45">
        <f t="shared" si="5"/>
        <v>0.2857142857142857</v>
      </c>
      <c r="BT9" s="45">
        <f t="shared" si="5"/>
        <v>0.8</v>
      </c>
      <c r="BU9" s="45">
        <f t="shared" si="5"/>
        <v>0.2</v>
      </c>
      <c r="BV9" s="45">
        <f t="shared" si="5"/>
        <v>0.14285714285714285</v>
      </c>
      <c r="BW9" s="15"/>
    </row>
    <row r="10" spans="1:75" s="8" customFormat="1" ht="30" x14ac:dyDescent="0.25">
      <c r="A10" s="6" t="s">
        <v>7</v>
      </c>
      <c r="B10" s="40" t="s">
        <v>8</v>
      </c>
      <c r="C10" s="7">
        <f t="shared" ref="C10:C16" si="6">SUMIF($G$3:$BV$3,C$3,$G10:$BV10)</f>
        <v>368</v>
      </c>
      <c r="D10" s="7">
        <f t="shared" si="0"/>
        <v>400</v>
      </c>
      <c r="E10" s="7">
        <f t="shared" si="0"/>
        <v>409</v>
      </c>
      <c r="F10" s="7">
        <f t="shared" si="0"/>
        <v>419</v>
      </c>
      <c r="G10" s="7">
        <v>36</v>
      </c>
      <c r="H10" s="7">
        <v>37</v>
      </c>
      <c r="I10" s="7">
        <v>37</v>
      </c>
      <c r="J10" s="7">
        <v>37</v>
      </c>
      <c r="K10" s="7">
        <v>24</v>
      </c>
      <c r="L10" s="7">
        <v>24</v>
      </c>
      <c r="M10" s="7">
        <v>25</v>
      </c>
      <c r="N10" s="7">
        <v>25</v>
      </c>
      <c r="O10" s="7">
        <v>27</v>
      </c>
      <c r="P10" s="7">
        <v>29</v>
      </c>
      <c r="Q10" s="7">
        <v>29</v>
      </c>
      <c r="R10" s="7">
        <v>29</v>
      </c>
      <c r="S10" s="7">
        <v>11</v>
      </c>
      <c r="T10" s="7">
        <v>12</v>
      </c>
      <c r="U10" s="7">
        <v>13</v>
      </c>
      <c r="V10" s="7">
        <v>13</v>
      </c>
      <c r="W10" s="7">
        <v>20</v>
      </c>
      <c r="X10" s="7">
        <v>24</v>
      </c>
      <c r="Y10" s="7">
        <v>24</v>
      </c>
      <c r="Z10" s="7">
        <v>24</v>
      </c>
      <c r="AA10" s="17">
        <v>31</v>
      </c>
      <c r="AB10" s="17">
        <v>42</v>
      </c>
      <c r="AC10" s="17">
        <v>36</v>
      </c>
      <c r="AD10" s="17">
        <v>36</v>
      </c>
      <c r="AE10" s="7">
        <v>27</v>
      </c>
      <c r="AF10" s="7">
        <v>28</v>
      </c>
      <c r="AG10" s="7">
        <v>29</v>
      </c>
      <c r="AH10" s="7">
        <v>30</v>
      </c>
      <c r="AI10" s="7">
        <v>26</v>
      </c>
      <c r="AJ10" s="7">
        <v>26</v>
      </c>
      <c r="AK10" s="7">
        <v>28</v>
      </c>
      <c r="AL10" s="7">
        <v>29</v>
      </c>
      <c r="AM10" s="7">
        <v>23</v>
      </c>
      <c r="AN10" s="7">
        <v>23</v>
      </c>
      <c r="AO10" s="7">
        <v>25</v>
      </c>
      <c r="AP10" s="7">
        <v>27</v>
      </c>
      <c r="AQ10" s="17">
        <v>19</v>
      </c>
      <c r="AR10" s="7">
        <v>26</v>
      </c>
      <c r="AS10" s="7">
        <v>32</v>
      </c>
      <c r="AT10" s="7">
        <v>34</v>
      </c>
      <c r="AU10" s="7">
        <v>46</v>
      </c>
      <c r="AV10" s="7">
        <v>48</v>
      </c>
      <c r="AW10" s="7">
        <v>48</v>
      </c>
      <c r="AX10" s="7">
        <v>48</v>
      </c>
      <c r="AY10" s="7">
        <v>20</v>
      </c>
      <c r="AZ10" s="7">
        <v>20</v>
      </c>
      <c r="BA10" s="7">
        <v>21</v>
      </c>
      <c r="BB10" s="7">
        <v>22</v>
      </c>
      <c r="BC10" s="7">
        <v>12</v>
      </c>
      <c r="BD10" s="7">
        <v>12</v>
      </c>
      <c r="BE10" s="7">
        <v>13</v>
      </c>
      <c r="BF10" s="7">
        <v>14</v>
      </c>
      <c r="BG10" s="7">
        <v>9</v>
      </c>
      <c r="BH10" s="7">
        <v>9</v>
      </c>
      <c r="BI10" s="7">
        <v>9</v>
      </c>
      <c r="BJ10" s="7">
        <v>9</v>
      </c>
      <c r="BK10" s="7">
        <v>12</v>
      </c>
      <c r="BL10" s="7">
        <v>16</v>
      </c>
      <c r="BM10" s="7">
        <v>17</v>
      </c>
      <c r="BN10" s="7">
        <v>19</v>
      </c>
      <c r="BO10" s="7">
        <v>13</v>
      </c>
      <c r="BP10" s="7">
        <v>13</v>
      </c>
      <c r="BQ10" s="7">
        <v>14</v>
      </c>
      <c r="BR10" s="7">
        <v>14</v>
      </c>
      <c r="BS10" s="17">
        <v>12</v>
      </c>
      <c r="BT10" s="7">
        <v>11</v>
      </c>
      <c r="BU10" s="7">
        <v>9</v>
      </c>
      <c r="BV10" s="7">
        <v>9</v>
      </c>
      <c r="BW10" s="15" t="s">
        <v>75</v>
      </c>
    </row>
    <row r="11" spans="1:75" s="8" customFormat="1" x14ac:dyDescent="0.25">
      <c r="A11" s="6" t="s">
        <v>9</v>
      </c>
      <c r="B11" s="41" t="s">
        <v>10</v>
      </c>
      <c r="C11" s="7">
        <f t="shared" si="6"/>
        <v>57</v>
      </c>
      <c r="D11" s="7">
        <f t="shared" si="0"/>
        <v>109</v>
      </c>
      <c r="E11" s="7">
        <f t="shared" si="0"/>
        <v>93</v>
      </c>
      <c r="F11" s="7">
        <f t="shared" si="0"/>
        <v>120</v>
      </c>
      <c r="G11" s="7">
        <v>17</v>
      </c>
      <c r="H11" s="7">
        <v>25</v>
      </c>
      <c r="I11" s="7">
        <v>29</v>
      </c>
      <c r="J11" s="7">
        <v>37</v>
      </c>
      <c r="K11" s="7">
        <v>4</v>
      </c>
      <c r="L11" s="7">
        <v>4</v>
      </c>
      <c r="M11" s="7">
        <v>5</v>
      </c>
      <c r="N11" s="7">
        <v>5</v>
      </c>
      <c r="O11" s="7"/>
      <c r="P11" s="7"/>
      <c r="Q11" s="7"/>
      <c r="R11" s="7"/>
      <c r="S11" s="7">
        <v>0</v>
      </c>
      <c r="T11" s="7">
        <v>5</v>
      </c>
      <c r="U11" s="7">
        <v>2</v>
      </c>
      <c r="V11" s="7">
        <v>2</v>
      </c>
      <c r="W11" s="7">
        <v>4</v>
      </c>
      <c r="X11" s="7">
        <v>4</v>
      </c>
      <c r="Y11" s="7">
        <v>4</v>
      </c>
      <c r="Z11" s="7">
        <v>4</v>
      </c>
      <c r="AA11" s="23">
        <v>8</v>
      </c>
      <c r="AB11" s="17">
        <v>12</v>
      </c>
      <c r="AC11" s="17">
        <v>15</v>
      </c>
      <c r="AD11" s="17">
        <v>20</v>
      </c>
      <c r="AE11" s="7">
        <v>2</v>
      </c>
      <c r="AF11" s="7">
        <v>20</v>
      </c>
      <c r="AG11" s="7">
        <v>5</v>
      </c>
      <c r="AH11" s="7">
        <v>5</v>
      </c>
      <c r="AI11" s="7">
        <v>8</v>
      </c>
      <c r="AJ11" s="7">
        <v>6</v>
      </c>
      <c r="AK11" s="7">
        <v>8</v>
      </c>
      <c r="AL11" s="7">
        <v>6</v>
      </c>
      <c r="AM11" s="7">
        <v>7</v>
      </c>
      <c r="AN11" s="7">
        <v>3</v>
      </c>
      <c r="AO11" s="7">
        <v>4</v>
      </c>
      <c r="AP11" s="7">
        <v>5</v>
      </c>
      <c r="AQ11" s="17">
        <v>0</v>
      </c>
      <c r="AR11" s="7">
        <v>0</v>
      </c>
      <c r="AS11" s="7">
        <v>1</v>
      </c>
      <c r="AT11" s="7">
        <v>1</v>
      </c>
      <c r="AU11" s="7">
        <v>1</v>
      </c>
      <c r="AV11" s="7">
        <v>6</v>
      </c>
      <c r="AW11" s="7">
        <v>4</v>
      </c>
      <c r="AX11" s="7">
        <v>4</v>
      </c>
      <c r="AY11" s="7">
        <v>2</v>
      </c>
      <c r="AZ11" s="7">
        <v>15</v>
      </c>
      <c r="BA11" s="7">
        <v>3</v>
      </c>
      <c r="BB11" s="7">
        <v>1</v>
      </c>
      <c r="BC11" s="7">
        <v>2</v>
      </c>
      <c r="BD11" s="7">
        <v>2</v>
      </c>
      <c r="BE11" s="7">
        <v>2</v>
      </c>
      <c r="BF11" s="7">
        <v>2</v>
      </c>
      <c r="BG11" s="7" t="s">
        <v>168</v>
      </c>
      <c r="BH11" s="7">
        <v>4</v>
      </c>
      <c r="BI11" s="7">
        <v>1</v>
      </c>
      <c r="BJ11" s="7">
        <v>2</v>
      </c>
      <c r="BK11" s="7">
        <v>0</v>
      </c>
      <c r="BL11" s="7">
        <v>2</v>
      </c>
      <c r="BM11" s="7">
        <v>4</v>
      </c>
      <c r="BN11" s="7">
        <v>6</v>
      </c>
      <c r="BO11" s="7">
        <v>0</v>
      </c>
      <c r="BP11" s="7">
        <v>0</v>
      </c>
      <c r="BQ11" s="7">
        <v>4</v>
      </c>
      <c r="BR11" s="7">
        <v>20</v>
      </c>
      <c r="BS11" s="7">
        <v>2</v>
      </c>
      <c r="BT11" s="7">
        <v>1</v>
      </c>
      <c r="BU11" s="7">
        <v>2</v>
      </c>
      <c r="BV11" s="7">
        <v>0</v>
      </c>
      <c r="BW11" s="15"/>
    </row>
    <row r="12" spans="1:75" s="8" customFormat="1" ht="30" x14ac:dyDescent="0.25">
      <c r="A12" s="6" t="s">
        <v>11</v>
      </c>
      <c r="B12" s="41" t="s">
        <v>12</v>
      </c>
      <c r="C12" s="7">
        <f t="shared" si="6"/>
        <v>49</v>
      </c>
      <c r="D12" s="7">
        <f t="shared" si="0"/>
        <v>89</v>
      </c>
      <c r="E12" s="7">
        <f t="shared" si="0"/>
        <v>95</v>
      </c>
      <c r="F12" s="7">
        <f t="shared" si="0"/>
        <v>92</v>
      </c>
      <c r="G12" s="7">
        <v>9</v>
      </c>
      <c r="H12" s="7">
        <v>15</v>
      </c>
      <c r="I12" s="7">
        <v>22</v>
      </c>
      <c r="J12" s="7">
        <v>25</v>
      </c>
      <c r="K12" s="7">
        <v>2</v>
      </c>
      <c r="L12" s="7">
        <v>4</v>
      </c>
      <c r="M12" s="7">
        <v>6</v>
      </c>
      <c r="N12" s="7">
        <v>4</v>
      </c>
      <c r="O12" s="7"/>
      <c r="P12" s="7"/>
      <c r="Q12" s="7"/>
      <c r="R12" s="7"/>
      <c r="S12" s="7">
        <v>0</v>
      </c>
      <c r="T12" s="7">
        <v>5</v>
      </c>
      <c r="U12" s="7">
        <v>5</v>
      </c>
      <c r="V12" s="7">
        <v>5</v>
      </c>
      <c r="W12" s="7">
        <v>4</v>
      </c>
      <c r="X12" s="7">
        <v>4</v>
      </c>
      <c r="Y12" s="7">
        <v>4</v>
      </c>
      <c r="Z12" s="7">
        <v>4</v>
      </c>
      <c r="AA12" s="17">
        <v>9</v>
      </c>
      <c r="AB12" s="17">
        <v>5</v>
      </c>
      <c r="AC12" s="17">
        <v>10</v>
      </c>
      <c r="AD12" s="17">
        <v>5</v>
      </c>
      <c r="AE12" s="7">
        <v>1</v>
      </c>
      <c r="AF12" s="7">
        <v>5</v>
      </c>
      <c r="AG12" s="7">
        <v>5</v>
      </c>
      <c r="AH12" s="7">
        <v>5</v>
      </c>
      <c r="AI12" s="31">
        <v>8</v>
      </c>
      <c r="AJ12" s="31">
        <v>4</v>
      </c>
      <c r="AK12" s="31">
        <v>8</v>
      </c>
      <c r="AL12" s="31">
        <v>4</v>
      </c>
      <c r="AM12" s="7">
        <v>4</v>
      </c>
      <c r="AN12" s="7">
        <v>6</v>
      </c>
      <c r="AO12" s="7">
        <v>12</v>
      </c>
      <c r="AP12" s="7">
        <v>18</v>
      </c>
      <c r="AQ12" s="7">
        <v>0</v>
      </c>
      <c r="AR12" s="7">
        <v>16</v>
      </c>
      <c r="AS12" s="7">
        <v>2</v>
      </c>
      <c r="AT12" s="7">
        <v>2</v>
      </c>
      <c r="AU12" s="7">
        <v>4</v>
      </c>
      <c r="AV12" s="7">
        <v>2</v>
      </c>
      <c r="AW12" s="7">
        <v>6</v>
      </c>
      <c r="AX12" s="7">
        <v>6</v>
      </c>
      <c r="AY12" s="7">
        <v>2</v>
      </c>
      <c r="AZ12" s="7">
        <v>15</v>
      </c>
      <c r="BA12" s="7">
        <v>3</v>
      </c>
      <c r="BB12" s="7">
        <v>1</v>
      </c>
      <c r="BC12" s="7">
        <v>2</v>
      </c>
      <c r="BD12" s="7">
        <v>2</v>
      </c>
      <c r="BE12" s="7">
        <v>2</v>
      </c>
      <c r="BF12" s="7">
        <v>2</v>
      </c>
      <c r="BG12" s="7">
        <v>1</v>
      </c>
      <c r="BH12" s="7">
        <v>2</v>
      </c>
      <c r="BI12" s="7">
        <v>2</v>
      </c>
      <c r="BJ12" s="7">
        <v>1</v>
      </c>
      <c r="BK12" s="7">
        <v>1</v>
      </c>
      <c r="BL12" s="7">
        <v>2</v>
      </c>
      <c r="BM12" s="7">
        <v>3</v>
      </c>
      <c r="BN12" s="7">
        <v>4</v>
      </c>
      <c r="BO12" s="7">
        <v>0</v>
      </c>
      <c r="BP12" s="7">
        <v>1</v>
      </c>
      <c r="BQ12" s="7">
        <v>3</v>
      </c>
      <c r="BR12" s="7">
        <v>6</v>
      </c>
      <c r="BS12" s="7">
        <v>2</v>
      </c>
      <c r="BT12" s="7">
        <v>1</v>
      </c>
      <c r="BU12" s="7">
        <v>2</v>
      </c>
      <c r="BV12" s="7">
        <v>0</v>
      </c>
      <c r="BW12" s="15"/>
    </row>
    <row r="13" spans="1:75" s="8" customFormat="1" x14ac:dyDescent="0.25">
      <c r="A13" s="6" t="s">
        <v>13</v>
      </c>
      <c r="B13" s="41" t="s">
        <v>14</v>
      </c>
      <c r="C13" s="7">
        <f t="shared" si="6"/>
        <v>76</v>
      </c>
      <c r="D13" s="7">
        <f t="shared" si="0"/>
        <v>93</v>
      </c>
      <c r="E13" s="7">
        <f t="shared" si="0"/>
        <v>99</v>
      </c>
      <c r="F13" s="7">
        <f t="shared" si="0"/>
        <v>110</v>
      </c>
      <c r="G13" s="7">
        <v>9</v>
      </c>
      <c r="H13" s="7">
        <v>15</v>
      </c>
      <c r="I13" s="7">
        <v>22</v>
      </c>
      <c r="J13" s="7">
        <v>25</v>
      </c>
      <c r="K13" s="7">
        <v>1</v>
      </c>
      <c r="L13" s="7">
        <v>5</v>
      </c>
      <c r="M13" s="7">
        <v>4</v>
      </c>
      <c r="N13" s="7">
        <v>5</v>
      </c>
      <c r="O13" s="7"/>
      <c r="P13" s="7"/>
      <c r="Q13" s="7"/>
      <c r="R13" s="7"/>
      <c r="S13" s="7">
        <v>0</v>
      </c>
      <c r="T13" s="7">
        <v>0</v>
      </c>
      <c r="U13" s="7">
        <v>2</v>
      </c>
      <c r="V13" s="7">
        <v>2</v>
      </c>
      <c r="W13" s="7">
        <v>1</v>
      </c>
      <c r="X13" s="7">
        <v>1</v>
      </c>
      <c r="Y13" s="7">
        <v>1</v>
      </c>
      <c r="Z13" s="7">
        <v>1</v>
      </c>
      <c r="AA13" s="23">
        <v>8</v>
      </c>
      <c r="AB13" s="23">
        <v>10</v>
      </c>
      <c r="AC13" s="23">
        <v>10</v>
      </c>
      <c r="AD13" s="23">
        <v>10</v>
      </c>
      <c r="AE13" s="7">
        <v>10</v>
      </c>
      <c r="AF13" s="7">
        <v>3</v>
      </c>
      <c r="AG13" s="7">
        <v>3</v>
      </c>
      <c r="AH13" s="7">
        <v>3</v>
      </c>
      <c r="AI13" s="7">
        <v>0</v>
      </c>
      <c r="AJ13" s="7">
        <v>2</v>
      </c>
      <c r="AK13" s="7">
        <v>2</v>
      </c>
      <c r="AL13" s="7">
        <v>2</v>
      </c>
      <c r="AM13" s="7">
        <v>9</v>
      </c>
      <c r="AN13" s="7">
        <v>12</v>
      </c>
      <c r="AO13" s="7">
        <v>16</v>
      </c>
      <c r="AP13" s="7">
        <v>21</v>
      </c>
      <c r="AQ13" s="17">
        <v>2</v>
      </c>
      <c r="AR13" s="7">
        <v>2</v>
      </c>
      <c r="AS13" s="7">
        <v>1</v>
      </c>
      <c r="AT13" s="7">
        <v>2</v>
      </c>
      <c r="AU13" s="7">
        <v>12</v>
      </c>
      <c r="AV13" s="7">
        <v>13</v>
      </c>
      <c r="AW13" s="7">
        <v>14</v>
      </c>
      <c r="AX13" s="7">
        <v>15</v>
      </c>
      <c r="AY13" s="7">
        <v>2</v>
      </c>
      <c r="AZ13" s="7">
        <v>10</v>
      </c>
      <c r="BA13" s="7">
        <v>0</v>
      </c>
      <c r="BB13" s="7">
        <v>0</v>
      </c>
      <c r="BC13" s="7">
        <v>2</v>
      </c>
      <c r="BD13" s="7">
        <v>2</v>
      </c>
      <c r="BE13" s="7">
        <v>4</v>
      </c>
      <c r="BF13" s="7">
        <v>4</v>
      </c>
      <c r="BG13" s="7">
        <v>4</v>
      </c>
      <c r="BH13" s="7">
        <v>1</v>
      </c>
      <c r="BI13" s="7">
        <v>2</v>
      </c>
      <c r="BJ13" s="7">
        <v>1</v>
      </c>
      <c r="BK13" s="7">
        <v>3</v>
      </c>
      <c r="BL13" s="7">
        <v>4</v>
      </c>
      <c r="BM13" s="7">
        <v>5</v>
      </c>
      <c r="BN13" s="7">
        <v>6</v>
      </c>
      <c r="BO13" s="7">
        <v>12</v>
      </c>
      <c r="BP13" s="7">
        <v>12</v>
      </c>
      <c r="BQ13" s="7">
        <v>12</v>
      </c>
      <c r="BR13" s="7">
        <v>12</v>
      </c>
      <c r="BS13" s="7">
        <v>1</v>
      </c>
      <c r="BT13" s="7">
        <v>1</v>
      </c>
      <c r="BU13" s="7">
        <v>1</v>
      </c>
      <c r="BV13" s="7">
        <v>1</v>
      </c>
      <c r="BW13" s="15"/>
    </row>
    <row r="14" spans="1:75" s="8" customFormat="1" ht="30" x14ac:dyDescent="0.25">
      <c r="A14" s="6" t="s">
        <v>15</v>
      </c>
      <c r="B14" s="41" t="s">
        <v>16</v>
      </c>
      <c r="C14" s="7">
        <f t="shared" si="6"/>
        <v>15</v>
      </c>
      <c r="D14" s="7">
        <f t="shared" si="0"/>
        <v>15</v>
      </c>
      <c r="E14" s="7">
        <f t="shared" si="0"/>
        <v>20</v>
      </c>
      <c r="F14" s="7">
        <f t="shared" si="0"/>
        <v>24</v>
      </c>
      <c r="G14" s="7">
        <v>0</v>
      </c>
      <c r="H14" s="7">
        <v>0</v>
      </c>
      <c r="I14" s="7">
        <v>0</v>
      </c>
      <c r="J14" s="7">
        <v>1</v>
      </c>
      <c r="K14" s="7">
        <v>0</v>
      </c>
      <c r="L14" s="7">
        <v>0</v>
      </c>
      <c r="M14" s="7">
        <v>0</v>
      </c>
      <c r="N14" s="7">
        <v>1</v>
      </c>
      <c r="O14" s="7">
        <v>5</v>
      </c>
      <c r="P14" s="7"/>
      <c r="Q14" s="7"/>
      <c r="R14" s="7"/>
      <c r="S14" s="7">
        <v>0</v>
      </c>
      <c r="T14" s="7">
        <v>0</v>
      </c>
      <c r="U14" s="7">
        <v>1</v>
      </c>
      <c r="V14" s="7">
        <v>1</v>
      </c>
      <c r="W14" s="7">
        <v>1</v>
      </c>
      <c r="X14" s="7">
        <v>0</v>
      </c>
      <c r="Y14" s="7">
        <v>1</v>
      </c>
      <c r="Z14" s="7">
        <v>0</v>
      </c>
      <c r="AA14" s="17">
        <v>0</v>
      </c>
      <c r="AB14" s="17">
        <v>1</v>
      </c>
      <c r="AC14" s="17">
        <v>0</v>
      </c>
      <c r="AD14" s="17">
        <v>1</v>
      </c>
      <c r="AE14" s="7">
        <v>0</v>
      </c>
      <c r="AF14" s="7">
        <v>1</v>
      </c>
      <c r="AG14" s="7">
        <v>1</v>
      </c>
      <c r="AH14" s="7">
        <v>0</v>
      </c>
      <c r="AI14" s="7">
        <v>0</v>
      </c>
      <c r="AJ14" s="7">
        <v>1</v>
      </c>
      <c r="AK14" s="7">
        <v>1</v>
      </c>
      <c r="AL14" s="7">
        <v>1</v>
      </c>
      <c r="AM14" s="7">
        <v>3</v>
      </c>
      <c r="AN14" s="7">
        <v>3</v>
      </c>
      <c r="AO14" s="7">
        <v>5</v>
      </c>
      <c r="AP14" s="7">
        <v>7</v>
      </c>
      <c r="AQ14" s="7">
        <v>1</v>
      </c>
      <c r="AR14" s="7">
        <v>1</v>
      </c>
      <c r="AS14" s="7">
        <v>0</v>
      </c>
      <c r="AT14" s="7">
        <v>1</v>
      </c>
      <c r="AU14" s="7">
        <v>0</v>
      </c>
      <c r="AV14" s="7">
        <v>0</v>
      </c>
      <c r="AW14" s="7">
        <v>1</v>
      </c>
      <c r="AX14" s="7">
        <v>1</v>
      </c>
      <c r="AY14" s="7">
        <v>0</v>
      </c>
      <c r="AZ14" s="7">
        <v>1</v>
      </c>
      <c r="BA14" s="7">
        <v>0</v>
      </c>
      <c r="BB14" s="7">
        <v>0</v>
      </c>
      <c r="BC14" s="7">
        <v>2</v>
      </c>
      <c r="BD14" s="7">
        <v>2</v>
      </c>
      <c r="BE14" s="7">
        <v>4</v>
      </c>
      <c r="BF14" s="7">
        <v>4</v>
      </c>
      <c r="BG14" s="7">
        <v>0</v>
      </c>
      <c r="BH14" s="7">
        <v>1</v>
      </c>
      <c r="BI14" s="7">
        <v>0</v>
      </c>
      <c r="BJ14" s="7">
        <v>0</v>
      </c>
      <c r="BK14" s="7">
        <v>3</v>
      </c>
      <c r="BL14" s="7">
        <v>3</v>
      </c>
      <c r="BM14" s="7">
        <v>4</v>
      </c>
      <c r="BN14" s="7">
        <v>4</v>
      </c>
      <c r="BO14" s="7">
        <v>0</v>
      </c>
      <c r="BP14" s="7">
        <v>1</v>
      </c>
      <c r="BQ14" s="7">
        <v>1</v>
      </c>
      <c r="BR14" s="7">
        <v>1</v>
      </c>
      <c r="BS14" s="7">
        <v>0</v>
      </c>
      <c r="BT14" s="7">
        <v>0</v>
      </c>
      <c r="BU14" s="7">
        <v>1</v>
      </c>
      <c r="BV14" s="7">
        <v>1</v>
      </c>
      <c r="BW14" s="15"/>
    </row>
    <row r="15" spans="1:75" s="8" customFormat="1" x14ac:dyDescent="0.25">
      <c r="A15" s="9" t="s">
        <v>17</v>
      </c>
      <c r="B15" s="42" t="s">
        <v>18</v>
      </c>
      <c r="C15" s="7">
        <f t="shared" si="6"/>
        <v>366</v>
      </c>
      <c r="D15" s="7">
        <f t="shared" si="0"/>
        <v>377</v>
      </c>
      <c r="E15" s="7">
        <f t="shared" si="0"/>
        <v>389</v>
      </c>
      <c r="F15" s="7">
        <f t="shared" si="0"/>
        <v>403</v>
      </c>
      <c r="G15" s="7">
        <v>44</v>
      </c>
      <c r="H15" s="7">
        <v>44</v>
      </c>
      <c r="I15" s="7">
        <v>45</v>
      </c>
      <c r="J15" s="7">
        <v>46</v>
      </c>
      <c r="K15" s="7">
        <v>7</v>
      </c>
      <c r="L15" s="7">
        <v>9</v>
      </c>
      <c r="M15" s="7">
        <v>9</v>
      </c>
      <c r="N15" s="7">
        <v>10</v>
      </c>
      <c r="O15" s="7"/>
      <c r="P15" s="7"/>
      <c r="Q15" s="7"/>
      <c r="R15" s="7"/>
      <c r="S15" s="7">
        <v>14</v>
      </c>
      <c r="T15" s="7">
        <v>15</v>
      </c>
      <c r="U15" s="7">
        <v>16</v>
      </c>
      <c r="V15" s="7">
        <v>16</v>
      </c>
      <c r="W15" s="7">
        <v>36</v>
      </c>
      <c r="X15" s="7">
        <v>37</v>
      </c>
      <c r="Y15" s="7">
        <v>38</v>
      </c>
      <c r="Z15" s="7">
        <v>39</v>
      </c>
      <c r="AA15" s="23">
        <v>30</v>
      </c>
      <c r="AB15" s="23">
        <v>32</v>
      </c>
      <c r="AC15" s="23">
        <v>35</v>
      </c>
      <c r="AD15" s="23">
        <v>37</v>
      </c>
      <c r="AE15" s="7">
        <v>53</v>
      </c>
      <c r="AF15" s="7">
        <v>55</v>
      </c>
      <c r="AG15" s="7">
        <v>56</v>
      </c>
      <c r="AH15" s="7">
        <v>56</v>
      </c>
      <c r="AI15" s="7">
        <v>9</v>
      </c>
      <c r="AJ15" s="7">
        <v>10</v>
      </c>
      <c r="AK15" s="7">
        <v>10</v>
      </c>
      <c r="AL15" s="7">
        <v>10</v>
      </c>
      <c r="AM15" s="7">
        <v>34</v>
      </c>
      <c r="AN15" s="7">
        <v>36</v>
      </c>
      <c r="AO15" s="7">
        <v>38</v>
      </c>
      <c r="AP15" s="7">
        <v>46</v>
      </c>
      <c r="AQ15" s="7">
        <v>4</v>
      </c>
      <c r="AR15" s="7">
        <v>4</v>
      </c>
      <c r="AS15" s="7">
        <v>4</v>
      </c>
      <c r="AT15" s="7">
        <v>4</v>
      </c>
      <c r="AU15" s="7">
        <v>37</v>
      </c>
      <c r="AV15" s="7">
        <v>37</v>
      </c>
      <c r="AW15" s="7">
        <v>38</v>
      </c>
      <c r="AX15" s="7">
        <v>38</v>
      </c>
      <c r="AY15" s="7">
        <v>46</v>
      </c>
      <c r="AZ15" s="7">
        <v>46</v>
      </c>
      <c r="BA15" s="7">
        <v>46</v>
      </c>
      <c r="BB15" s="7">
        <v>46</v>
      </c>
      <c r="BC15" s="7">
        <v>10</v>
      </c>
      <c r="BD15" s="7">
        <v>10</v>
      </c>
      <c r="BE15" s="7">
        <v>10</v>
      </c>
      <c r="BF15" s="7">
        <v>10</v>
      </c>
      <c r="BG15" s="7">
        <v>18</v>
      </c>
      <c r="BH15" s="7">
        <v>18</v>
      </c>
      <c r="BI15" s="7">
        <v>19</v>
      </c>
      <c r="BJ15" s="7">
        <v>19</v>
      </c>
      <c r="BK15" s="7">
        <v>11</v>
      </c>
      <c r="BL15" s="7">
        <v>11</v>
      </c>
      <c r="BM15" s="7">
        <v>12</v>
      </c>
      <c r="BN15" s="7">
        <v>13</v>
      </c>
      <c r="BO15" s="7">
        <v>1</v>
      </c>
      <c r="BP15" s="7">
        <v>1</v>
      </c>
      <c r="BQ15" s="7">
        <v>1</v>
      </c>
      <c r="BR15" s="7">
        <v>1</v>
      </c>
      <c r="BS15" s="7">
        <v>12</v>
      </c>
      <c r="BT15" s="7">
        <v>12</v>
      </c>
      <c r="BU15" s="7">
        <v>12</v>
      </c>
      <c r="BV15" s="7">
        <v>12</v>
      </c>
      <c r="BW15" s="15" t="s">
        <v>71</v>
      </c>
    </row>
    <row r="16" spans="1:75" s="8" customFormat="1" ht="30" x14ac:dyDescent="0.25">
      <c r="A16" s="9" t="s">
        <v>19</v>
      </c>
      <c r="B16" s="43" t="s">
        <v>20</v>
      </c>
      <c r="C16" s="7">
        <f t="shared" si="6"/>
        <v>216</v>
      </c>
      <c r="D16" s="7">
        <f t="shared" si="0"/>
        <v>228</v>
      </c>
      <c r="E16" s="7">
        <f t="shared" si="0"/>
        <v>246</v>
      </c>
      <c r="F16" s="7">
        <f t="shared" si="0"/>
        <v>263</v>
      </c>
      <c r="G16" s="7">
        <v>44</v>
      </c>
      <c r="H16" s="7">
        <v>44</v>
      </c>
      <c r="I16" s="7">
        <v>45</v>
      </c>
      <c r="J16" s="7">
        <v>46</v>
      </c>
      <c r="K16" s="7">
        <v>3</v>
      </c>
      <c r="L16" s="7">
        <v>4</v>
      </c>
      <c r="M16" s="7">
        <v>5</v>
      </c>
      <c r="N16" s="7">
        <v>6</v>
      </c>
      <c r="O16" s="7"/>
      <c r="P16" s="7"/>
      <c r="Q16" s="7"/>
      <c r="R16" s="7"/>
      <c r="S16" s="7">
        <v>8</v>
      </c>
      <c r="T16" s="7">
        <v>9</v>
      </c>
      <c r="U16" s="7">
        <v>10</v>
      </c>
      <c r="V16" s="7">
        <v>10</v>
      </c>
      <c r="W16" s="7">
        <v>8</v>
      </c>
      <c r="X16" s="7">
        <v>9</v>
      </c>
      <c r="Y16" s="7">
        <v>10</v>
      </c>
      <c r="Z16" s="7">
        <v>11</v>
      </c>
      <c r="AA16" s="17">
        <v>3</v>
      </c>
      <c r="AB16" s="17">
        <v>4</v>
      </c>
      <c r="AC16" s="17">
        <v>6</v>
      </c>
      <c r="AD16" s="17">
        <v>6</v>
      </c>
      <c r="AE16" s="7">
        <v>53</v>
      </c>
      <c r="AF16" s="7">
        <v>55</v>
      </c>
      <c r="AG16" s="7">
        <v>56</v>
      </c>
      <c r="AH16" s="7">
        <v>56</v>
      </c>
      <c r="AI16" s="7">
        <v>1</v>
      </c>
      <c r="AJ16" s="7">
        <v>2</v>
      </c>
      <c r="AK16" s="7">
        <v>3</v>
      </c>
      <c r="AL16" s="7">
        <v>3</v>
      </c>
      <c r="AM16" s="7">
        <v>24</v>
      </c>
      <c r="AN16" s="7">
        <v>26</v>
      </c>
      <c r="AO16" s="7">
        <v>30</v>
      </c>
      <c r="AP16" s="7">
        <v>40</v>
      </c>
      <c r="AQ16" s="7">
        <v>2</v>
      </c>
      <c r="AR16" s="7">
        <v>3</v>
      </c>
      <c r="AS16" s="7">
        <v>3</v>
      </c>
      <c r="AT16" s="7">
        <v>3</v>
      </c>
      <c r="AU16" s="7" t="s">
        <v>197</v>
      </c>
      <c r="AV16" s="7" t="s">
        <v>198</v>
      </c>
      <c r="AW16" s="7" t="s">
        <v>199</v>
      </c>
      <c r="AX16" s="7" t="s">
        <v>200</v>
      </c>
      <c r="AY16" s="7">
        <v>42</v>
      </c>
      <c r="AZ16" s="7">
        <v>42</v>
      </c>
      <c r="BA16" s="7">
        <v>44</v>
      </c>
      <c r="BB16" s="7">
        <v>46</v>
      </c>
      <c r="BC16" s="7">
        <v>0</v>
      </c>
      <c r="BD16" s="7">
        <v>1</v>
      </c>
      <c r="BE16" s="7">
        <v>2</v>
      </c>
      <c r="BF16" s="7">
        <v>3</v>
      </c>
      <c r="BG16" s="7">
        <v>16</v>
      </c>
      <c r="BH16" s="7">
        <v>17</v>
      </c>
      <c r="BI16" s="7">
        <v>19</v>
      </c>
      <c r="BJ16" s="7">
        <v>19</v>
      </c>
      <c r="BK16" s="7">
        <v>11</v>
      </c>
      <c r="BL16" s="7">
        <v>11</v>
      </c>
      <c r="BM16" s="7">
        <v>12</v>
      </c>
      <c r="BN16" s="7">
        <v>13</v>
      </c>
      <c r="BO16" s="7">
        <v>1</v>
      </c>
      <c r="BP16" s="7">
        <v>1</v>
      </c>
      <c r="BQ16" s="7">
        <v>1</v>
      </c>
      <c r="BR16" s="7">
        <v>1</v>
      </c>
      <c r="BS16" s="7" t="s">
        <v>98</v>
      </c>
      <c r="BT16" s="7" t="s">
        <v>99</v>
      </c>
      <c r="BU16" s="7" t="s">
        <v>99</v>
      </c>
      <c r="BV16" s="7" t="s">
        <v>99</v>
      </c>
      <c r="BW16" s="15"/>
    </row>
    <row r="17" spans="1:75" s="8" customFormat="1" ht="30" x14ac:dyDescent="0.25">
      <c r="A17" s="9"/>
      <c r="B17" s="42" t="s">
        <v>230</v>
      </c>
      <c r="C17" s="45">
        <f>C16/C15</f>
        <v>0.5901639344262295</v>
      </c>
      <c r="D17" s="45">
        <f t="shared" ref="D17:BO17" si="7">D16/D15</f>
        <v>0.60477453580901852</v>
      </c>
      <c r="E17" s="45">
        <f t="shared" si="7"/>
        <v>0.63239074550128538</v>
      </c>
      <c r="F17" s="45">
        <f t="shared" si="7"/>
        <v>0.65260545905707201</v>
      </c>
      <c r="G17" s="45">
        <f t="shared" si="7"/>
        <v>1</v>
      </c>
      <c r="H17" s="45">
        <f t="shared" si="7"/>
        <v>1</v>
      </c>
      <c r="I17" s="45">
        <f t="shared" si="7"/>
        <v>1</v>
      </c>
      <c r="J17" s="45">
        <f t="shared" si="7"/>
        <v>1</v>
      </c>
      <c r="K17" s="45">
        <f t="shared" si="7"/>
        <v>0.42857142857142855</v>
      </c>
      <c r="L17" s="45">
        <f t="shared" si="7"/>
        <v>0.44444444444444442</v>
      </c>
      <c r="M17" s="45">
        <f t="shared" si="7"/>
        <v>0.55555555555555558</v>
      </c>
      <c r="N17" s="45">
        <f t="shared" si="7"/>
        <v>0.6</v>
      </c>
      <c r="O17" s="45" t="e">
        <f t="shared" si="7"/>
        <v>#DIV/0!</v>
      </c>
      <c r="P17" s="45" t="e">
        <f t="shared" si="7"/>
        <v>#DIV/0!</v>
      </c>
      <c r="Q17" s="45" t="e">
        <f t="shared" si="7"/>
        <v>#DIV/0!</v>
      </c>
      <c r="R17" s="45" t="e">
        <f t="shared" si="7"/>
        <v>#DIV/0!</v>
      </c>
      <c r="S17" s="45">
        <f t="shared" si="7"/>
        <v>0.5714285714285714</v>
      </c>
      <c r="T17" s="45">
        <f t="shared" si="7"/>
        <v>0.6</v>
      </c>
      <c r="U17" s="45">
        <f t="shared" si="7"/>
        <v>0.625</v>
      </c>
      <c r="V17" s="45">
        <f t="shared" si="7"/>
        <v>0.625</v>
      </c>
      <c r="W17" s="45">
        <f t="shared" si="7"/>
        <v>0.22222222222222221</v>
      </c>
      <c r="X17" s="45">
        <f t="shared" si="7"/>
        <v>0.24324324324324326</v>
      </c>
      <c r="Y17" s="45">
        <f t="shared" si="7"/>
        <v>0.26315789473684209</v>
      </c>
      <c r="Z17" s="45">
        <f t="shared" si="7"/>
        <v>0.28205128205128205</v>
      </c>
      <c r="AA17" s="45">
        <f t="shared" si="7"/>
        <v>0.1</v>
      </c>
      <c r="AB17" s="45">
        <f t="shared" si="7"/>
        <v>0.125</v>
      </c>
      <c r="AC17" s="45">
        <f t="shared" si="7"/>
        <v>0.17142857142857143</v>
      </c>
      <c r="AD17" s="45">
        <f t="shared" si="7"/>
        <v>0.16216216216216217</v>
      </c>
      <c r="AE17" s="45">
        <f t="shared" si="7"/>
        <v>1</v>
      </c>
      <c r="AF17" s="45">
        <f t="shared" si="7"/>
        <v>1</v>
      </c>
      <c r="AG17" s="45">
        <f t="shared" si="7"/>
        <v>1</v>
      </c>
      <c r="AH17" s="45">
        <f t="shared" si="7"/>
        <v>1</v>
      </c>
      <c r="AI17" s="45">
        <f t="shared" si="7"/>
        <v>0.1111111111111111</v>
      </c>
      <c r="AJ17" s="45">
        <f t="shared" si="7"/>
        <v>0.2</v>
      </c>
      <c r="AK17" s="45">
        <f t="shared" si="7"/>
        <v>0.3</v>
      </c>
      <c r="AL17" s="45">
        <f t="shared" si="7"/>
        <v>0.3</v>
      </c>
      <c r="AM17" s="45">
        <f t="shared" si="7"/>
        <v>0.70588235294117652</v>
      </c>
      <c r="AN17" s="45">
        <f t="shared" si="7"/>
        <v>0.72222222222222221</v>
      </c>
      <c r="AO17" s="45">
        <f t="shared" si="7"/>
        <v>0.78947368421052633</v>
      </c>
      <c r="AP17" s="45">
        <f t="shared" si="7"/>
        <v>0.86956521739130432</v>
      </c>
      <c r="AQ17" s="45">
        <f t="shared" si="7"/>
        <v>0.5</v>
      </c>
      <c r="AR17" s="45">
        <f t="shared" si="7"/>
        <v>0.75</v>
      </c>
      <c r="AS17" s="45">
        <f t="shared" si="7"/>
        <v>0.75</v>
      </c>
      <c r="AT17" s="45">
        <f t="shared" si="7"/>
        <v>0.75</v>
      </c>
      <c r="AU17" s="45" t="e">
        <f t="shared" si="7"/>
        <v>#VALUE!</v>
      </c>
      <c r="AV17" s="45" t="e">
        <f t="shared" si="7"/>
        <v>#VALUE!</v>
      </c>
      <c r="AW17" s="45" t="e">
        <f t="shared" si="7"/>
        <v>#VALUE!</v>
      </c>
      <c r="AX17" s="45" t="e">
        <f t="shared" si="7"/>
        <v>#VALUE!</v>
      </c>
      <c r="AY17" s="45">
        <f t="shared" si="7"/>
        <v>0.91304347826086951</v>
      </c>
      <c r="AZ17" s="45">
        <f t="shared" si="7"/>
        <v>0.91304347826086951</v>
      </c>
      <c r="BA17" s="45">
        <f t="shared" si="7"/>
        <v>0.95652173913043481</v>
      </c>
      <c r="BB17" s="45">
        <f t="shared" si="7"/>
        <v>1</v>
      </c>
      <c r="BC17" s="45">
        <f t="shared" si="7"/>
        <v>0</v>
      </c>
      <c r="BD17" s="45">
        <f t="shared" si="7"/>
        <v>0.1</v>
      </c>
      <c r="BE17" s="45">
        <f t="shared" si="7"/>
        <v>0.2</v>
      </c>
      <c r="BF17" s="45">
        <f t="shared" si="7"/>
        <v>0.3</v>
      </c>
      <c r="BG17" s="45">
        <f t="shared" si="7"/>
        <v>0.88888888888888884</v>
      </c>
      <c r="BH17" s="45">
        <f t="shared" si="7"/>
        <v>0.94444444444444442</v>
      </c>
      <c r="BI17" s="45">
        <f t="shared" si="7"/>
        <v>1</v>
      </c>
      <c r="BJ17" s="45">
        <f t="shared" si="7"/>
        <v>1</v>
      </c>
      <c r="BK17" s="45">
        <f t="shared" si="7"/>
        <v>1</v>
      </c>
      <c r="BL17" s="45">
        <f t="shared" si="7"/>
        <v>1</v>
      </c>
      <c r="BM17" s="45">
        <f t="shared" si="7"/>
        <v>1</v>
      </c>
      <c r="BN17" s="45">
        <f t="shared" si="7"/>
        <v>1</v>
      </c>
      <c r="BO17" s="45">
        <f t="shared" si="7"/>
        <v>1</v>
      </c>
      <c r="BP17" s="45">
        <f t="shared" ref="BP17:BV17" si="8">BP16/BP15</f>
        <v>1</v>
      </c>
      <c r="BQ17" s="45">
        <f t="shared" si="8"/>
        <v>1</v>
      </c>
      <c r="BR17" s="45">
        <f t="shared" si="8"/>
        <v>1</v>
      </c>
      <c r="BS17" s="45" t="e">
        <f t="shared" si="8"/>
        <v>#VALUE!</v>
      </c>
      <c r="BT17" s="45" t="e">
        <f t="shared" si="8"/>
        <v>#VALUE!</v>
      </c>
      <c r="BU17" s="45" t="e">
        <f t="shared" si="8"/>
        <v>#VALUE!</v>
      </c>
      <c r="BV17" s="45" t="e">
        <f t="shared" si="8"/>
        <v>#VALUE!</v>
      </c>
      <c r="BW17" s="15"/>
    </row>
    <row r="18" spans="1:75" s="8" customFormat="1" x14ac:dyDescent="0.25">
      <c r="A18" s="6" t="s">
        <v>21</v>
      </c>
      <c r="B18" s="40" t="s">
        <v>22</v>
      </c>
      <c r="C18" s="7">
        <f t="shared" ref="C18:C27" si="9">SUMIF($G$3:$BV$3,C$3,$G18:$BV18)</f>
        <v>25</v>
      </c>
      <c r="D18" s="7">
        <f t="shared" si="0"/>
        <v>44</v>
      </c>
      <c r="E18" s="7">
        <f t="shared" si="0"/>
        <v>54</v>
      </c>
      <c r="F18" s="7">
        <f t="shared" si="0"/>
        <v>65</v>
      </c>
      <c r="G18" s="7">
        <v>1</v>
      </c>
      <c r="H18" s="7">
        <v>3</v>
      </c>
      <c r="I18" s="7">
        <v>5</v>
      </c>
      <c r="J18" s="7">
        <v>6</v>
      </c>
      <c r="K18" s="7">
        <v>2</v>
      </c>
      <c r="L18" s="7">
        <v>4</v>
      </c>
      <c r="M18" s="7">
        <v>4</v>
      </c>
      <c r="N18" s="7">
        <v>5</v>
      </c>
      <c r="O18" s="7"/>
      <c r="P18" s="7"/>
      <c r="Q18" s="7"/>
      <c r="R18" s="7"/>
      <c r="S18" s="7">
        <v>0</v>
      </c>
      <c r="T18" s="7">
        <v>1</v>
      </c>
      <c r="U18" s="7">
        <v>2</v>
      </c>
      <c r="V18" s="7">
        <v>4</v>
      </c>
      <c r="W18" s="7">
        <v>3</v>
      </c>
      <c r="X18" s="7">
        <v>3</v>
      </c>
      <c r="Y18" s="7">
        <v>4</v>
      </c>
      <c r="Z18" s="7">
        <v>4</v>
      </c>
      <c r="AA18" s="17">
        <v>3</v>
      </c>
      <c r="AB18" s="17">
        <v>8</v>
      </c>
      <c r="AC18" s="17">
        <v>8</v>
      </c>
      <c r="AD18" s="17">
        <v>8</v>
      </c>
      <c r="AE18" s="7">
        <v>2</v>
      </c>
      <c r="AF18" s="7">
        <v>3</v>
      </c>
      <c r="AG18" s="7">
        <v>4</v>
      </c>
      <c r="AH18" s="7">
        <v>4</v>
      </c>
      <c r="AI18" s="7">
        <v>0</v>
      </c>
      <c r="AJ18" s="7">
        <v>0</v>
      </c>
      <c r="AK18" s="7">
        <v>0</v>
      </c>
      <c r="AL18" s="7">
        <v>0</v>
      </c>
      <c r="AM18" s="7">
        <v>1</v>
      </c>
      <c r="AN18" s="7">
        <v>3</v>
      </c>
      <c r="AO18" s="7">
        <v>5</v>
      </c>
      <c r="AP18" s="7">
        <v>8</v>
      </c>
      <c r="AQ18" s="7">
        <v>0</v>
      </c>
      <c r="AR18" s="7">
        <v>0</v>
      </c>
      <c r="AS18" s="7">
        <v>0</v>
      </c>
      <c r="AT18" s="7">
        <v>0</v>
      </c>
      <c r="AU18" s="7">
        <v>6</v>
      </c>
      <c r="AV18" s="7">
        <v>8</v>
      </c>
      <c r="AW18" s="7">
        <v>8</v>
      </c>
      <c r="AX18" s="7">
        <v>8</v>
      </c>
      <c r="AY18" s="7">
        <v>2</v>
      </c>
      <c r="AZ18" s="7">
        <v>3</v>
      </c>
      <c r="BA18" s="7">
        <v>3</v>
      </c>
      <c r="BB18" s="7">
        <v>3</v>
      </c>
      <c r="BC18" s="7">
        <v>1</v>
      </c>
      <c r="BD18" s="7">
        <v>2</v>
      </c>
      <c r="BE18" s="7">
        <v>3</v>
      </c>
      <c r="BF18" s="7">
        <v>5</v>
      </c>
      <c r="BG18" s="7">
        <v>3</v>
      </c>
      <c r="BH18" s="7">
        <v>3</v>
      </c>
      <c r="BI18" s="7">
        <v>3</v>
      </c>
      <c r="BJ18" s="7">
        <v>3</v>
      </c>
      <c r="BK18" s="7">
        <v>1</v>
      </c>
      <c r="BL18" s="7">
        <v>2</v>
      </c>
      <c r="BM18" s="7">
        <v>3</v>
      </c>
      <c r="BN18" s="7">
        <v>4</v>
      </c>
      <c r="BO18" s="7">
        <v>0</v>
      </c>
      <c r="BP18" s="7">
        <v>0</v>
      </c>
      <c r="BQ18" s="7">
        <v>0</v>
      </c>
      <c r="BR18" s="7">
        <v>0</v>
      </c>
      <c r="BS18" s="7"/>
      <c r="BT18" s="7">
        <v>1</v>
      </c>
      <c r="BU18" s="7">
        <v>2</v>
      </c>
      <c r="BV18" s="7">
        <v>3</v>
      </c>
      <c r="BW18" s="15" t="s">
        <v>72</v>
      </c>
    </row>
    <row r="19" spans="1:75" s="49" customFormat="1" ht="247.5" x14ac:dyDescent="0.2">
      <c r="A19" s="46" t="s">
        <v>23</v>
      </c>
      <c r="B19" s="47" t="s">
        <v>24</v>
      </c>
      <c r="C19" s="18">
        <f t="shared" si="9"/>
        <v>0</v>
      </c>
      <c r="D19" s="18">
        <f t="shared" si="0"/>
        <v>0</v>
      </c>
      <c r="E19" s="18">
        <f t="shared" si="0"/>
        <v>0</v>
      </c>
      <c r="F19" s="18">
        <f t="shared" si="0"/>
        <v>0</v>
      </c>
      <c r="G19" s="18" t="s">
        <v>94</v>
      </c>
      <c r="H19" s="18" t="s">
        <v>95</v>
      </c>
      <c r="I19" s="18" t="s">
        <v>232</v>
      </c>
      <c r="J19" s="18" t="s">
        <v>231</v>
      </c>
      <c r="K19" s="18" t="s">
        <v>143</v>
      </c>
      <c r="L19" s="18" t="s">
        <v>144</v>
      </c>
      <c r="M19" s="18" t="s">
        <v>145</v>
      </c>
      <c r="N19" s="18" t="s">
        <v>146</v>
      </c>
      <c r="O19" s="18"/>
      <c r="P19" s="18"/>
      <c r="Q19" s="18"/>
      <c r="R19" s="18"/>
      <c r="S19" s="37"/>
      <c r="T19" s="18" t="s">
        <v>133</v>
      </c>
      <c r="U19" s="18" t="s">
        <v>134</v>
      </c>
      <c r="V19" s="18" t="s">
        <v>135</v>
      </c>
      <c r="W19" s="18" t="s">
        <v>85</v>
      </c>
      <c r="X19" s="18" t="s">
        <v>85</v>
      </c>
      <c r="Y19" s="18" t="s">
        <v>86</v>
      </c>
      <c r="Z19" s="18" t="s">
        <v>86</v>
      </c>
      <c r="AA19" s="48" t="s">
        <v>233</v>
      </c>
      <c r="AB19" s="48" t="s">
        <v>106</v>
      </c>
      <c r="AC19" s="48" t="s">
        <v>106</v>
      </c>
      <c r="AD19" s="48" t="s">
        <v>106</v>
      </c>
      <c r="AE19" s="18" t="s">
        <v>171</v>
      </c>
      <c r="AF19" s="18" t="s">
        <v>172</v>
      </c>
      <c r="AG19" s="18" t="s">
        <v>173</v>
      </c>
      <c r="AH19" s="18" t="s">
        <v>173</v>
      </c>
      <c r="AI19" s="18">
        <v>0</v>
      </c>
      <c r="AJ19" s="18">
        <v>0</v>
      </c>
      <c r="AK19" s="18">
        <v>0</v>
      </c>
      <c r="AL19" s="18">
        <v>0</v>
      </c>
      <c r="AM19" s="38" t="s">
        <v>182</v>
      </c>
      <c r="AN19" s="38" t="s">
        <v>183</v>
      </c>
      <c r="AO19" s="38" t="s">
        <v>184</v>
      </c>
      <c r="AP19" s="38" t="s">
        <v>185</v>
      </c>
      <c r="AQ19" s="18">
        <v>0</v>
      </c>
      <c r="AR19" s="18">
        <v>0</v>
      </c>
      <c r="AS19" s="18">
        <v>0</v>
      </c>
      <c r="AT19" s="18">
        <v>0</v>
      </c>
      <c r="AU19" s="18" t="s">
        <v>201</v>
      </c>
      <c r="AV19" s="18" t="s">
        <v>202</v>
      </c>
      <c r="AW19" s="18" t="s">
        <v>202</v>
      </c>
      <c r="AX19" s="18" t="s">
        <v>202</v>
      </c>
      <c r="AY19" s="18" t="s">
        <v>211</v>
      </c>
      <c r="AZ19" s="18" t="s">
        <v>212</v>
      </c>
      <c r="BA19" s="18" t="s">
        <v>212</v>
      </c>
      <c r="BB19" s="18" t="s">
        <v>212</v>
      </c>
      <c r="BC19" s="38" t="s">
        <v>117</v>
      </c>
      <c r="BD19" s="38" t="s">
        <v>118</v>
      </c>
      <c r="BE19" s="38" t="s">
        <v>119</v>
      </c>
      <c r="BF19" s="38" t="s">
        <v>120</v>
      </c>
      <c r="BG19" s="7"/>
      <c r="BH19" s="7"/>
      <c r="BI19" s="7"/>
      <c r="BJ19" s="7"/>
      <c r="BK19" s="38" t="s">
        <v>221</v>
      </c>
      <c r="BL19" s="38" t="s">
        <v>222</v>
      </c>
      <c r="BM19" s="38" t="s">
        <v>223</v>
      </c>
      <c r="BN19" s="38" t="s">
        <v>224</v>
      </c>
      <c r="BO19" s="18">
        <v>0</v>
      </c>
      <c r="BP19" s="18">
        <v>0</v>
      </c>
      <c r="BQ19" s="18">
        <v>0</v>
      </c>
      <c r="BR19" s="18">
        <v>0</v>
      </c>
      <c r="BS19" s="18"/>
      <c r="BT19" s="18" t="s">
        <v>100</v>
      </c>
      <c r="BU19" s="18" t="s">
        <v>101</v>
      </c>
      <c r="BV19" s="18" t="s">
        <v>102</v>
      </c>
      <c r="BW19" s="18"/>
    </row>
    <row r="20" spans="1:75" s="8" customFormat="1" x14ac:dyDescent="0.25">
      <c r="A20" s="9" t="s">
        <v>25</v>
      </c>
      <c r="B20" s="42" t="s">
        <v>26</v>
      </c>
      <c r="C20" s="7">
        <f t="shared" si="9"/>
        <v>9908</v>
      </c>
      <c r="D20" s="7">
        <f t="shared" si="0"/>
        <v>10141</v>
      </c>
      <c r="E20" s="7">
        <f t="shared" si="0"/>
        <v>10286</v>
      </c>
      <c r="F20" s="7">
        <f t="shared" si="0"/>
        <v>10413</v>
      </c>
      <c r="G20" s="7">
        <v>795</v>
      </c>
      <c r="H20" s="7">
        <v>734</v>
      </c>
      <c r="I20" s="7">
        <v>771</v>
      </c>
      <c r="J20" s="7">
        <v>749</v>
      </c>
      <c r="K20" s="7">
        <v>665</v>
      </c>
      <c r="L20" s="7">
        <v>736</v>
      </c>
      <c r="M20" s="7">
        <v>747</v>
      </c>
      <c r="N20" s="7">
        <v>748</v>
      </c>
      <c r="O20" s="7">
        <v>6</v>
      </c>
      <c r="P20" s="7">
        <v>6</v>
      </c>
      <c r="Q20" s="7">
        <v>6</v>
      </c>
      <c r="R20" s="7">
        <v>6</v>
      </c>
      <c r="S20" s="7">
        <v>304</v>
      </c>
      <c r="T20" s="7">
        <v>321</v>
      </c>
      <c r="U20" s="7">
        <v>349</v>
      </c>
      <c r="V20" s="7">
        <v>377</v>
      </c>
      <c r="W20" s="7">
        <v>447</v>
      </c>
      <c r="X20" s="7">
        <v>488</v>
      </c>
      <c r="Y20" s="7">
        <v>510</v>
      </c>
      <c r="Z20" s="7">
        <v>505</v>
      </c>
      <c r="AA20" s="17">
        <v>1341</v>
      </c>
      <c r="AB20" s="17">
        <v>1316</v>
      </c>
      <c r="AC20" s="17">
        <v>1292</v>
      </c>
      <c r="AD20" s="17">
        <v>1393</v>
      </c>
      <c r="AE20" s="7">
        <v>1001</v>
      </c>
      <c r="AF20" s="7">
        <v>1050</v>
      </c>
      <c r="AG20" s="7">
        <v>1075</v>
      </c>
      <c r="AH20" s="7">
        <v>1100</v>
      </c>
      <c r="AI20" s="31">
        <v>640</v>
      </c>
      <c r="AJ20" s="31">
        <v>660</v>
      </c>
      <c r="AK20" s="31">
        <v>680</v>
      </c>
      <c r="AL20" s="31">
        <v>680</v>
      </c>
      <c r="AM20" s="7">
        <v>699</v>
      </c>
      <c r="AN20" s="7">
        <v>730</v>
      </c>
      <c r="AO20" s="7">
        <v>760</v>
      </c>
      <c r="AP20" s="7">
        <v>800</v>
      </c>
      <c r="AQ20" s="17">
        <v>661</v>
      </c>
      <c r="AR20" s="7">
        <v>700</v>
      </c>
      <c r="AS20" s="7">
        <v>705</v>
      </c>
      <c r="AT20" s="7">
        <v>710</v>
      </c>
      <c r="AU20" s="7">
        <v>1192</v>
      </c>
      <c r="AV20" s="7">
        <v>1170</v>
      </c>
      <c r="AW20" s="7">
        <v>1150</v>
      </c>
      <c r="AX20" s="7">
        <v>1100</v>
      </c>
      <c r="AY20" s="7">
        <v>921</v>
      </c>
      <c r="AZ20" s="7">
        <v>930</v>
      </c>
      <c r="BA20" s="7">
        <v>930</v>
      </c>
      <c r="BB20" s="7">
        <v>930</v>
      </c>
      <c r="BC20" s="7">
        <v>313</v>
      </c>
      <c r="BD20" s="7">
        <v>335</v>
      </c>
      <c r="BE20" s="7">
        <v>325</v>
      </c>
      <c r="BF20" s="7">
        <v>340</v>
      </c>
      <c r="BG20" s="7">
        <v>218</v>
      </c>
      <c r="BH20" s="7">
        <v>216</v>
      </c>
      <c r="BI20" s="7">
        <v>205</v>
      </c>
      <c r="BJ20" s="7">
        <v>198</v>
      </c>
      <c r="BK20" s="7">
        <v>274</v>
      </c>
      <c r="BL20" s="7">
        <v>330</v>
      </c>
      <c r="BM20" s="7">
        <v>326</v>
      </c>
      <c r="BN20" s="7">
        <v>315</v>
      </c>
      <c r="BO20" s="7">
        <v>274</v>
      </c>
      <c r="BP20" s="7">
        <v>283</v>
      </c>
      <c r="BQ20" s="7">
        <v>297</v>
      </c>
      <c r="BR20" s="7">
        <v>290</v>
      </c>
      <c r="BS20" s="7">
        <v>157</v>
      </c>
      <c r="BT20" s="7">
        <v>136</v>
      </c>
      <c r="BU20" s="7">
        <v>158</v>
      </c>
      <c r="BV20" s="7">
        <v>172</v>
      </c>
      <c r="BW20" s="15" t="s">
        <v>73</v>
      </c>
    </row>
    <row r="21" spans="1:75" s="8" customFormat="1" ht="75" x14ac:dyDescent="0.25">
      <c r="A21" s="9" t="s">
        <v>27</v>
      </c>
      <c r="B21" s="43" t="s">
        <v>28</v>
      </c>
      <c r="C21" s="7">
        <f t="shared" si="9"/>
        <v>208</v>
      </c>
      <c r="D21" s="7">
        <f t="shared" si="0"/>
        <v>387</v>
      </c>
      <c r="E21" s="7">
        <f t="shared" si="0"/>
        <v>446</v>
      </c>
      <c r="F21" s="7">
        <f t="shared" si="0"/>
        <v>664</v>
      </c>
      <c r="G21" s="7">
        <v>6</v>
      </c>
      <c r="H21" s="7">
        <v>8</v>
      </c>
      <c r="I21" s="7">
        <v>10</v>
      </c>
      <c r="J21" s="7">
        <v>12</v>
      </c>
      <c r="K21" s="7">
        <v>6</v>
      </c>
      <c r="L21" s="7">
        <v>9</v>
      </c>
      <c r="M21" s="7">
        <v>10</v>
      </c>
      <c r="N21" s="7">
        <v>11</v>
      </c>
      <c r="O21" s="7">
        <v>3</v>
      </c>
      <c r="P21" s="7">
        <v>3</v>
      </c>
      <c r="Q21" s="7">
        <v>3</v>
      </c>
      <c r="R21" s="7">
        <v>3</v>
      </c>
      <c r="S21" s="7">
        <v>1</v>
      </c>
      <c r="T21" s="7">
        <v>2</v>
      </c>
      <c r="U21" s="7">
        <v>3</v>
      </c>
      <c r="V21" s="7">
        <v>4</v>
      </c>
      <c r="W21" s="17">
        <v>1</v>
      </c>
      <c r="X21" s="7">
        <v>2</v>
      </c>
      <c r="Y21" s="7">
        <v>2</v>
      </c>
      <c r="Z21" s="7">
        <v>3</v>
      </c>
      <c r="AA21" s="23">
        <v>19</v>
      </c>
      <c r="AB21" s="17">
        <v>25</v>
      </c>
      <c r="AC21" s="17">
        <v>25</v>
      </c>
      <c r="AD21" s="17">
        <v>30</v>
      </c>
      <c r="AE21" s="7">
        <f>108+1</f>
        <v>109</v>
      </c>
      <c r="AF21" s="7">
        <v>250</v>
      </c>
      <c r="AG21" s="7">
        <v>300</v>
      </c>
      <c r="AH21" s="7">
        <v>500</v>
      </c>
      <c r="AI21" s="7">
        <v>3</v>
      </c>
      <c r="AJ21" s="7">
        <v>6</v>
      </c>
      <c r="AK21" s="7">
        <v>6</v>
      </c>
      <c r="AL21" s="7">
        <v>6</v>
      </c>
      <c r="AM21" s="7">
        <v>10</v>
      </c>
      <c r="AN21" s="7">
        <v>12</v>
      </c>
      <c r="AO21" s="7">
        <v>14</v>
      </c>
      <c r="AP21" s="7">
        <v>16</v>
      </c>
      <c r="AQ21" s="7" t="s">
        <v>122</v>
      </c>
      <c r="AR21" s="7">
        <v>15</v>
      </c>
      <c r="AS21" s="7" t="s">
        <v>123</v>
      </c>
      <c r="AT21" s="7" t="s">
        <v>124</v>
      </c>
      <c r="AU21" s="7">
        <v>10</v>
      </c>
      <c r="AV21" s="7">
        <v>11</v>
      </c>
      <c r="AW21" s="7">
        <v>12</v>
      </c>
      <c r="AX21" s="7">
        <v>13</v>
      </c>
      <c r="AY21" s="7">
        <v>7</v>
      </c>
      <c r="AZ21" s="7">
        <v>11</v>
      </c>
      <c r="BA21" s="7">
        <v>13</v>
      </c>
      <c r="BB21" s="7">
        <v>15</v>
      </c>
      <c r="BC21" s="7">
        <v>4</v>
      </c>
      <c r="BD21" s="7">
        <v>4</v>
      </c>
      <c r="BE21" s="7">
        <v>5</v>
      </c>
      <c r="BF21" s="7">
        <v>6</v>
      </c>
      <c r="BG21" s="7">
        <v>5</v>
      </c>
      <c r="BH21" s="7">
        <v>5</v>
      </c>
      <c r="BI21" s="7">
        <v>8</v>
      </c>
      <c r="BJ21" s="7">
        <v>9</v>
      </c>
      <c r="BK21" s="7">
        <v>2</v>
      </c>
      <c r="BL21" s="7">
        <v>6</v>
      </c>
      <c r="BM21" s="7">
        <v>7</v>
      </c>
      <c r="BN21" s="7">
        <v>6</v>
      </c>
      <c r="BO21" s="7">
        <v>10</v>
      </c>
      <c r="BP21" s="7">
        <v>10</v>
      </c>
      <c r="BQ21" s="7">
        <v>10</v>
      </c>
      <c r="BR21" s="7">
        <v>10</v>
      </c>
      <c r="BS21" s="7">
        <v>12</v>
      </c>
      <c r="BT21" s="7">
        <v>8</v>
      </c>
      <c r="BU21" s="7">
        <v>18</v>
      </c>
      <c r="BV21" s="7">
        <v>20</v>
      </c>
      <c r="BW21" s="15" t="s">
        <v>76</v>
      </c>
    </row>
    <row r="22" spans="1:75" s="8" customFormat="1" ht="45" x14ac:dyDescent="0.25">
      <c r="A22" s="6" t="s">
        <v>29</v>
      </c>
      <c r="B22" s="40" t="s">
        <v>30</v>
      </c>
      <c r="C22" s="7">
        <f t="shared" si="9"/>
        <v>56</v>
      </c>
      <c r="D22" s="7">
        <f t="shared" si="0"/>
        <v>59</v>
      </c>
      <c r="E22" s="7">
        <f t="shared" si="0"/>
        <v>62</v>
      </c>
      <c r="F22" s="7">
        <f t="shared" si="0"/>
        <v>65</v>
      </c>
      <c r="G22" s="7">
        <v>6</v>
      </c>
      <c r="H22" s="7">
        <v>6</v>
      </c>
      <c r="I22" s="7">
        <v>7</v>
      </c>
      <c r="J22" s="7">
        <v>7</v>
      </c>
      <c r="K22" s="30">
        <v>2</v>
      </c>
      <c r="L22" s="30">
        <v>5</v>
      </c>
      <c r="M22" s="30">
        <v>5</v>
      </c>
      <c r="N22" s="30">
        <v>5</v>
      </c>
      <c r="O22" s="7">
        <v>1</v>
      </c>
      <c r="P22" s="7">
        <v>1</v>
      </c>
      <c r="Q22" s="7">
        <v>1</v>
      </c>
      <c r="R22" s="7">
        <v>1</v>
      </c>
      <c r="S22" s="7">
        <v>4</v>
      </c>
      <c r="T22" s="7">
        <v>4</v>
      </c>
      <c r="U22" s="7"/>
      <c r="V22" s="7"/>
      <c r="W22" s="7">
        <v>2</v>
      </c>
      <c r="X22" s="7">
        <v>2</v>
      </c>
      <c r="Y22" s="7">
        <v>2</v>
      </c>
      <c r="Z22" s="7">
        <v>3</v>
      </c>
      <c r="AA22" s="17">
        <v>5</v>
      </c>
      <c r="AB22" s="17">
        <v>5</v>
      </c>
      <c r="AC22" s="17">
        <v>7</v>
      </c>
      <c r="AD22" s="17">
        <v>8</v>
      </c>
      <c r="AE22" s="7">
        <v>3</v>
      </c>
      <c r="AF22" s="7">
        <v>3</v>
      </c>
      <c r="AG22" s="7">
        <v>4</v>
      </c>
      <c r="AH22" s="7">
        <v>5</v>
      </c>
      <c r="AI22" s="7">
        <v>2</v>
      </c>
      <c r="AJ22" s="7">
        <v>2</v>
      </c>
      <c r="AK22" s="7">
        <v>2</v>
      </c>
      <c r="AL22" s="7">
        <v>2</v>
      </c>
      <c r="AM22" s="7">
        <v>6</v>
      </c>
      <c r="AN22" s="7">
        <v>6</v>
      </c>
      <c r="AO22" s="7">
        <v>6</v>
      </c>
      <c r="AP22" s="7">
        <v>7</v>
      </c>
      <c r="AQ22" s="7" t="s">
        <v>125</v>
      </c>
      <c r="AR22" s="7" t="s">
        <v>125</v>
      </c>
      <c r="AS22" s="7" t="s">
        <v>125</v>
      </c>
      <c r="AT22" s="7" t="s">
        <v>125</v>
      </c>
      <c r="AU22" s="7">
        <v>8</v>
      </c>
      <c r="AV22" s="7">
        <v>8</v>
      </c>
      <c r="AW22" s="7">
        <v>9</v>
      </c>
      <c r="AX22" s="7">
        <v>9</v>
      </c>
      <c r="AY22" s="7">
        <v>2</v>
      </c>
      <c r="AZ22" s="7">
        <v>3</v>
      </c>
      <c r="BA22" s="7">
        <v>4</v>
      </c>
      <c r="BB22" s="7">
        <v>4</v>
      </c>
      <c r="BC22" s="7">
        <v>3</v>
      </c>
      <c r="BD22" s="7">
        <v>3</v>
      </c>
      <c r="BE22" s="7">
        <v>4</v>
      </c>
      <c r="BF22" s="7">
        <v>4</v>
      </c>
      <c r="BG22" s="7">
        <v>4</v>
      </c>
      <c r="BH22" s="7">
        <v>4</v>
      </c>
      <c r="BI22" s="7">
        <v>4</v>
      </c>
      <c r="BJ22" s="7">
        <v>4</v>
      </c>
      <c r="BK22" s="7">
        <v>3</v>
      </c>
      <c r="BL22" s="7">
        <v>2</v>
      </c>
      <c r="BM22" s="7">
        <v>2</v>
      </c>
      <c r="BN22" s="7">
        <v>1</v>
      </c>
      <c r="BO22" s="7">
        <v>1</v>
      </c>
      <c r="BP22" s="7">
        <v>1</v>
      </c>
      <c r="BQ22" s="7">
        <v>1</v>
      </c>
      <c r="BR22" s="7">
        <v>1</v>
      </c>
      <c r="BS22" s="7">
        <v>4</v>
      </c>
      <c r="BT22" s="7">
        <v>4</v>
      </c>
      <c r="BU22" s="7">
        <v>4</v>
      </c>
      <c r="BV22" s="7">
        <v>4</v>
      </c>
      <c r="BW22" s="15" t="s">
        <v>77</v>
      </c>
    </row>
    <row r="23" spans="1:75" s="8" customFormat="1" ht="225" x14ac:dyDescent="0.25">
      <c r="A23" s="6" t="s">
        <v>31</v>
      </c>
      <c r="B23" s="41" t="s">
        <v>32</v>
      </c>
      <c r="C23" s="7">
        <f t="shared" si="9"/>
        <v>0</v>
      </c>
      <c r="D23" s="7">
        <f t="shared" si="0"/>
        <v>0</v>
      </c>
      <c r="E23" s="7">
        <f t="shared" si="0"/>
        <v>0</v>
      </c>
      <c r="F23" s="7">
        <f t="shared" si="0"/>
        <v>0</v>
      </c>
      <c r="G23" s="21" t="s">
        <v>271</v>
      </c>
      <c r="H23" s="21" t="s">
        <v>271</v>
      </c>
      <c r="I23" s="21" t="s">
        <v>283</v>
      </c>
      <c r="J23" s="21" t="s">
        <v>283</v>
      </c>
      <c r="K23" s="30" t="s">
        <v>147</v>
      </c>
      <c r="L23" s="30" t="s">
        <v>148</v>
      </c>
      <c r="M23" s="30" t="s">
        <v>149</v>
      </c>
      <c r="N23" s="30" t="s">
        <v>150</v>
      </c>
      <c r="O23" s="488" t="s">
        <v>218</v>
      </c>
      <c r="P23" s="489"/>
      <c r="Q23" s="488" t="s">
        <v>219</v>
      </c>
      <c r="R23" s="489"/>
      <c r="S23" s="7" t="s">
        <v>136</v>
      </c>
      <c r="T23" s="7" t="s">
        <v>136</v>
      </c>
      <c r="U23" s="7"/>
      <c r="V23" s="7"/>
      <c r="W23" s="7" t="s">
        <v>87</v>
      </c>
      <c r="X23" s="7" t="s">
        <v>87</v>
      </c>
      <c r="Y23" s="7" t="s">
        <v>87</v>
      </c>
      <c r="Z23" s="15" t="s">
        <v>88</v>
      </c>
      <c r="AA23" s="25" t="s">
        <v>107</v>
      </c>
      <c r="AB23" s="25" t="s">
        <v>108</v>
      </c>
      <c r="AC23" s="25" t="s">
        <v>109</v>
      </c>
      <c r="AD23" s="25" t="s">
        <v>110</v>
      </c>
      <c r="AE23" s="7" t="s">
        <v>174</v>
      </c>
      <c r="AF23" s="7" t="s">
        <v>174</v>
      </c>
      <c r="AG23" s="7" t="s">
        <v>175</v>
      </c>
      <c r="AH23" s="7" t="s">
        <v>176</v>
      </c>
      <c r="AI23" s="7" t="s">
        <v>159</v>
      </c>
      <c r="AJ23" s="7" t="s">
        <v>159</v>
      </c>
      <c r="AK23" s="7" t="s">
        <v>159</v>
      </c>
      <c r="AL23" s="7" t="s">
        <v>159</v>
      </c>
      <c r="AM23" s="34" t="s">
        <v>186</v>
      </c>
      <c r="AN23" s="34" t="s">
        <v>187</v>
      </c>
      <c r="AO23" s="34" t="s">
        <v>188</v>
      </c>
      <c r="AP23" s="34" t="s">
        <v>189</v>
      </c>
      <c r="AQ23" s="29" t="s">
        <v>126</v>
      </c>
      <c r="AR23" s="29" t="s">
        <v>126</v>
      </c>
      <c r="AS23" s="29" t="s">
        <v>126</v>
      </c>
      <c r="AT23" s="29" t="s">
        <v>126</v>
      </c>
      <c r="AU23" s="35" t="s">
        <v>203</v>
      </c>
      <c r="AV23" s="35" t="s">
        <v>203</v>
      </c>
      <c r="AW23" s="35" t="s">
        <v>204</v>
      </c>
      <c r="AX23" s="35" t="s">
        <v>204</v>
      </c>
      <c r="AY23" s="7" t="s">
        <v>213</v>
      </c>
      <c r="AZ23" s="7" t="s">
        <v>214</v>
      </c>
      <c r="BA23" s="7" t="s">
        <v>215</v>
      </c>
      <c r="BB23" s="7" t="s">
        <v>215</v>
      </c>
      <c r="BC23" s="28" t="s">
        <v>284</v>
      </c>
      <c r="BD23" s="28" t="s">
        <v>285</v>
      </c>
      <c r="BE23" s="28" t="s">
        <v>286</v>
      </c>
      <c r="BF23" s="28" t="s">
        <v>287</v>
      </c>
      <c r="BG23" s="7" t="s">
        <v>169</v>
      </c>
      <c r="BH23" s="7" t="s">
        <v>169</v>
      </c>
      <c r="BI23" s="7" t="s">
        <v>169</v>
      </c>
      <c r="BJ23" s="7" t="s">
        <v>169</v>
      </c>
      <c r="BK23" s="15" t="s">
        <v>288</v>
      </c>
      <c r="BL23" s="15" t="s">
        <v>289</v>
      </c>
      <c r="BM23" s="15" t="s">
        <v>289</v>
      </c>
      <c r="BN23" s="15" t="s">
        <v>290</v>
      </c>
      <c r="BO23" s="7" t="s">
        <v>157</v>
      </c>
      <c r="BP23" s="7" t="s">
        <v>157</v>
      </c>
      <c r="BQ23" s="7" t="s">
        <v>157</v>
      </c>
      <c r="BR23" s="7" t="s">
        <v>157</v>
      </c>
      <c r="BS23" s="22" t="s">
        <v>103</v>
      </c>
      <c r="BT23" s="22" t="s">
        <v>103</v>
      </c>
      <c r="BU23" s="22" t="s">
        <v>103</v>
      </c>
      <c r="BV23" s="22" t="s">
        <v>103</v>
      </c>
      <c r="BW23" s="15"/>
    </row>
    <row r="24" spans="1:75" s="8" customFormat="1" ht="30" x14ac:dyDescent="0.25">
      <c r="A24" s="9" t="s">
        <v>33</v>
      </c>
      <c r="B24" s="42" t="s">
        <v>226</v>
      </c>
      <c r="C24" s="7">
        <f t="shared" si="9"/>
        <v>51</v>
      </c>
      <c r="D24" s="7">
        <f t="shared" si="0"/>
        <v>61</v>
      </c>
      <c r="E24" s="7">
        <f t="shared" si="0"/>
        <v>73</v>
      </c>
      <c r="F24" s="7">
        <f t="shared" si="0"/>
        <v>82</v>
      </c>
      <c r="G24" s="7">
        <v>4</v>
      </c>
      <c r="H24" s="7">
        <v>5</v>
      </c>
      <c r="I24" s="7">
        <v>6</v>
      </c>
      <c r="J24" s="7">
        <v>8</v>
      </c>
      <c r="K24" s="7">
        <v>2</v>
      </c>
      <c r="L24" s="7">
        <v>5</v>
      </c>
      <c r="M24" s="7">
        <v>6</v>
      </c>
      <c r="N24" s="7">
        <v>7</v>
      </c>
      <c r="O24" s="7">
        <v>1</v>
      </c>
      <c r="P24" s="7">
        <v>1</v>
      </c>
      <c r="Q24" s="7">
        <v>2</v>
      </c>
      <c r="R24" s="7">
        <v>2</v>
      </c>
      <c r="S24" s="7">
        <v>1</v>
      </c>
      <c r="T24" s="7">
        <v>2</v>
      </c>
      <c r="U24" s="7">
        <v>3</v>
      </c>
      <c r="V24" s="7">
        <v>4</v>
      </c>
      <c r="W24" s="7">
        <v>1</v>
      </c>
      <c r="X24" s="7">
        <v>2</v>
      </c>
      <c r="Y24" s="7">
        <v>2</v>
      </c>
      <c r="Z24" s="7">
        <v>3</v>
      </c>
      <c r="AA24" s="26">
        <v>6</v>
      </c>
      <c r="AB24" s="17">
        <v>6</v>
      </c>
      <c r="AC24" s="17">
        <v>8</v>
      </c>
      <c r="AD24" s="17">
        <v>9</v>
      </c>
      <c r="AE24" s="7">
        <v>3</v>
      </c>
      <c r="AF24" s="7">
        <v>4</v>
      </c>
      <c r="AG24" s="7">
        <v>5</v>
      </c>
      <c r="AH24" s="7">
        <v>6</v>
      </c>
      <c r="AI24" s="7">
        <v>1</v>
      </c>
      <c r="AJ24" s="7">
        <v>2</v>
      </c>
      <c r="AK24" s="7">
        <v>2</v>
      </c>
      <c r="AL24" s="7">
        <v>2</v>
      </c>
      <c r="AM24" s="17">
        <v>6</v>
      </c>
      <c r="AN24" s="17">
        <v>6</v>
      </c>
      <c r="AO24" s="17">
        <v>7</v>
      </c>
      <c r="AP24" s="7">
        <v>9</v>
      </c>
      <c r="AQ24" s="7">
        <v>3</v>
      </c>
      <c r="AR24" s="7">
        <v>2</v>
      </c>
      <c r="AS24" s="7">
        <v>3</v>
      </c>
      <c r="AT24" s="7">
        <v>3</v>
      </c>
      <c r="AU24" s="7">
        <v>6</v>
      </c>
      <c r="AV24" s="7">
        <v>7</v>
      </c>
      <c r="AW24" s="7">
        <v>8</v>
      </c>
      <c r="AX24" s="7">
        <v>9</v>
      </c>
      <c r="AY24" s="7">
        <v>2</v>
      </c>
      <c r="AZ24" s="7">
        <v>3</v>
      </c>
      <c r="BA24" s="7">
        <v>4</v>
      </c>
      <c r="BB24" s="7">
        <v>4</v>
      </c>
      <c r="BC24" s="7">
        <v>4</v>
      </c>
      <c r="BD24" s="7">
        <v>4</v>
      </c>
      <c r="BE24" s="7">
        <v>5</v>
      </c>
      <c r="BF24" s="7">
        <v>5</v>
      </c>
      <c r="BG24" s="7">
        <v>4</v>
      </c>
      <c r="BH24" s="7">
        <v>4</v>
      </c>
      <c r="BI24" s="7">
        <v>4</v>
      </c>
      <c r="BJ24" s="7">
        <v>4</v>
      </c>
      <c r="BK24" s="7">
        <v>2</v>
      </c>
      <c r="BL24" s="7">
        <v>3</v>
      </c>
      <c r="BM24" s="7">
        <v>3</v>
      </c>
      <c r="BN24" s="7">
        <v>2</v>
      </c>
      <c r="BO24" s="7">
        <v>1</v>
      </c>
      <c r="BP24" s="7">
        <v>1</v>
      </c>
      <c r="BQ24" s="7">
        <v>1</v>
      </c>
      <c r="BR24" s="7">
        <v>1</v>
      </c>
      <c r="BS24" s="7">
        <v>4</v>
      </c>
      <c r="BT24" s="7">
        <v>4</v>
      </c>
      <c r="BU24" s="7">
        <v>4</v>
      </c>
      <c r="BV24" s="7">
        <v>4</v>
      </c>
      <c r="BW24" s="15" t="s">
        <v>77</v>
      </c>
    </row>
    <row r="25" spans="1:75" s="20" customFormat="1" ht="123.75" x14ac:dyDescent="0.2">
      <c r="A25" s="39" t="s">
        <v>34</v>
      </c>
      <c r="B25" s="43" t="s">
        <v>35</v>
      </c>
      <c r="C25" s="19">
        <f t="shared" si="9"/>
        <v>0</v>
      </c>
      <c r="D25" s="19">
        <f t="shared" si="0"/>
        <v>0</v>
      </c>
      <c r="E25" s="19">
        <f t="shared" si="0"/>
        <v>0</v>
      </c>
      <c r="F25" s="19">
        <f t="shared" si="0"/>
        <v>0</v>
      </c>
      <c r="G25" s="36" t="s">
        <v>276</v>
      </c>
      <c r="H25" s="36" t="s">
        <v>277</v>
      </c>
      <c r="I25" s="36" t="s">
        <v>278</v>
      </c>
      <c r="J25" s="36" t="s">
        <v>279</v>
      </c>
      <c r="K25" s="19" t="s">
        <v>151</v>
      </c>
      <c r="L25" s="19" t="s">
        <v>152</v>
      </c>
      <c r="M25" s="19" t="s">
        <v>153</v>
      </c>
      <c r="N25" s="19" t="s">
        <v>154</v>
      </c>
      <c r="O25" s="19"/>
      <c r="P25" s="19"/>
      <c r="Q25" s="19"/>
      <c r="R25" s="19"/>
      <c r="S25" s="19" t="s">
        <v>137</v>
      </c>
      <c r="T25" s="19" t="s">
        <v>138</v>
      </c>
      <c r="U25" s="19" t="s">
        <v>139</v>
      </c>
      <c r="V25" s="19" t="s">
        <v>140</v>
      </c>
      <c r="W25" s="19" t="s">
        <v>89</v>
      </c>
      <c r="X25" s="18" t="s">
        <v>87</v>
      </c>
      <c r="Y25" s="18" t="s">
        <v>87</v>
      </c>
      <c r="Z25" s="18" t="s">
        <v>88</v>
      </c>
      <c r="AA25" s="24" t="s">
        <v>111</v>
      </c>
      <c r="AB25" s="24" t="s">
        <v>111</v>
      </c>
      <c r="AC25" s="24" t="s">
        <v>112</v>
      </c>
      <c r="AD25" s="24" t="s">
        <v>113</v>
      </c>
      <c r="AE25" s="19" t="s">
        <v>174</v>
      </c>
      <c r="AF25" s="19" t="s">
        <v>177</v>
      </c>
      <c r="AG25" s="19" t="s">
        <v>178</v>
      </c>
      <c r="AH25" s="19" t="s">
        <v>179</v>
      </c>
      <c r="AI25" s="19" t="s">
        <v>160</v>
      </c>
      <c r="AJ25" s="19" t="s">
        <v>159</v>
      </c>
      <c r="AK25" s="19" t="s">
        <v>159</v>
      </c>
      <c r="AL25" s="19" t="s">
        <v>159</v>
      </c>
      <c r="AM25" s="24" t="s">
        <v>190</v>
      </c>
      <c r="AN25" s="24" t="s">
        <v>191</v>
      </c>
      <c r="AO25" s="24" t="s">
        <v>192</v>
      </c>
      <c r="AP25" s="24" t="s">
        <v>193</v>
      </c>
      <c r="AQ25" s="19" t="s">
        <v>127</v>
      </c>
      <c r="AR25" s="19" t="s">
        <v>128</v>
      </c>
      <c r="AS25" s="19" t="s">
        <v>129</v>
      </c>
      <c r="AT25" s="19" t="s">
        <v>129</v>
      </c>
      <c r="AU25" s="33" t="s">
        <v>205</v>
      </c>
      <c r="AV25" s="33" t="s">
        <v>206</v>
      </c>
      <c r="AW25" s="33" t="s">
        <v>207</v>
      </c>
      <c r="AX25" s="33" t="s">
        <v>208</v>
      </c>
      <c r="AY25" s="19" t="s">
        <v>213</v>
      </c>
      <c r="AZ25" s="19" t="s">
        <v>214</v>
      </c>
      <c r="BA25" s="19" t="s">
        <v>215</v>
      </c>
      <c r="BB25" s="19" t="s">
        <v>215</v>
      </c>
      <c r="BC25" s="38" t="s">
        <v>285</v>
      </c>
      <c r="BD25" s="38" t="s">
        <v>285</v>
      </c>
      <c r="BE25" s="38" t="s">
        <v>291</v>
      </c>
      <c r="BF25" s="38" t="s">
        <v>291</v>
      </c>
      <c r="BG25" s="7" t="s">
        <v>169</v>
      </c>
      <c r="BH25" s="7" t="s">
        <v>169</v>
      </c>
      <c r="BI25" s="7" t="s">
        <v>169</v>
      </c>
      <c r="BJ25" s="7" t="s">
        <v>169</v>
      </c>
      <c r="BK25" s="18" t="s">
        <v>163</v>
      </c>
      <c r="BL25" s="18" t="s">
        <v>164</v>
      </c>
      <c r="BM25" s="18" t="s">
        <v>164</v>
      </c>
      <c r="BN25" s="18" t="s">
        <v>165</v>
      </c>
      <c r="BO25" s="19" t="s">
        <v>157</v>
      </c>
      <c r="BP25" s="19" t="s">
        <v>157</v>
      </c>
      <c r="BQ25" s="19" t="s">
        <v>157</v>
      </c>
      <c r="BR25" s="19" t="s">
        <v>157</v>
      </c>
      <c r="BS25" s="19" t="s">
        <v>103</v>
      </c>
      <c r="BT25" s="19" t="s">
        <v>103</v>
      </c>
      <c r="BU25" s="19" t="s">
        <v>103</v>
      </c>
      <c r="BV25" s="19" t="s">
        <v>103</v>
      </c>
      <c r="BW25" s="18"/>
    </row>
    <row r="26" spans="1:75" s="8" customFormat="1" ht="45" x14ac:dyDescent="0.25">
      <c r="A26" s="6" t="s">
        <v>36</v>
      </c>
      <c r="B26" s="40" t="s">
        <v>66</v>
      </c>
      <c r="C26" s="7">
        <f t="shared" si="9"/>
        <v>954</v>
      </c>
      <c r="D26" s="7">
        <f t="shared" si="0"/>
        <v>1726</v>
      </c>
      <c r="E26" s="7">
        <f t="shared" si="0"/>
        <v>2671</v>
      </c>
      <c r="F26" s="7">
        <f t="shared" si="0"/>
        <v>3332</v>
      </c>
      <c r="G26" s="7">
        <v>25</v>
      </c>
      <c r="H26" s="7">
        <v>75</v>
      </c>
      <c r="I26" s="7">
        <v>125</v>
      </c>
      <c r="J26" s="7">
        <v>125</v>
      </c>
      <c r="K26" s="7">
        <v>50</v>
      </c>
      <c r="L26" s="7">
        <v>90</v>
      </c>
      <c r="M26" s="7">
        <v>90</v>
      </c>
      <c r="N26" s="7">
        <v>110</v>
      </c>
      <c r="O26" s="7"/>
      <c r="P26" s="7"/>
      <c r="Q26" s="7"/>
      <c r="R26" s="7"/>
      <c r="S26" s="7">
        <v>20</v>
      </c>
      <c r="T26" s="7">
        <v>45</v>
      </c>
      <c r="U26" s="7">
        <v>75</v>
      </c>
      <c r="V26" s="7">
        <v>125</v>
      </c>
      <c r="W26" s="7">
        <v>125</v>
      </c>
      <c r="X26" s="7">
        <v>225</v>
      </c>
      <c r="Y26" s="7">
        <v>350</v>
      </c>
      <c r="Z26" s="7">
        <v>400</v>
      </c>
      <c r="AA26" s="17">
        <v>121</v>
      </c>
      <c r="AB26" s="17">
        <v>315</v>
      </c>
      <c r="AC26" s="17">
        <v>492</v>
      </c>
      <c r="AD26" s="17">
        <v>644</v>
      </c>
      <c r="AE26" s="7">
        <v>144</v>
      </c>
      <c r="AF26" s="7">
        <v>244</v>
      </c>
      <c r="AG26" s="7">
        <v>394</v>
      </c>
      <c r="AH26" s="7">
        <v>544</v>
      </c>
      <c r="AI26" s="7">
        <v>0</v>
      </c>
      <c r="AJ26" s="7">
        <v>0</v>
      </c>
      <c r="AK26" s="7">
        <v>0</v>
      </c>
      <c r="AL26" s="7">
        <v>0</v>
      </c>
      <c r="AM26" s="7">
        <v>25</v>
      </c>
      <c r="AN26" s="7">
        <v>72</v>
      </c>
      <c r="AO26" s="7">
        <v>120</v>
      </c>
      <c r="AP26" s="7">
        <v>190</v>
      </c>
      <c r="AQ26" s="7">
        <v>0</v>
      </c>
      <c r="AR26" s="7">
        <v>0</v>
      </c>
      <c r="AS26" s="7">
        <v>0</v>
      </c>
      <c r="AT26" s="7">
        <v>0</v>
      </c>
      <c r="AU26" s="7">
        <v>176</v>
      </c>
      <c r="AV26" s="7">
        <v>298</v>
      </c>
      <c r="AW26" s="7">
        <v>464</v>
      </c>
      <c r="AX26" s="7">
        <v>534</v>
      </c>
      <c r="AY26" s="7">
        <v>64</v>
      </c>
      <c r="AZ26" s="7">
        <v>139</v>
      </c>
      <c r="BA26" s="7">
        <v>240</v>
      </c>
      <c r="BB26" s="7">
        <v>300</v>
      </c>
      <c r="BC26" s="7">
        <v>25</v>
      </c>
      <c r="BD26" s="7">
        <v>75</v>
      </c>
      <c r="BE26" s="7">
        <v>100</v>
      </c>
      <c r="BF26" s="7">
        <v>150</v>
      </c>
      <c r="BG26" s="7">
        <v>55</v>
      </c>
      <c r="BH26" s="7">
        <v>58</v>
      </c>
      <c r="BI26" s="7">
        <v>81</v>
      </c>
      <c r="BJ26" s="7">
        <v>70</v>
      </c>
      <c r="BK26" s="7">
        <v>58</v>
      </c>
      <c r="BL26" s="7">
        <v>40</v>
      </c>
      <c r="BM26" s="7">
        <v>95</v>
      </c>
      <c r="BN26" s="7">
        <v>75</v>
      </c>
      <c r="BO26" s="7">
        <v>0</v>
      </c>
      <c r="BP26" s="7">
        <v>0</v>
      </c>
      <c r="BQ26" s="7">
        <v>0</v>
      </c>
      <c r="BR26" s="7">
        <v>0</v>
      </c>
      <c r="BS26" s="7">
        <v>66</v>
      </c>
      <c r="BT26" s="7">
        <v>50</v>
      </c>
      <c r="BU26" s="7">
        <v>45</v>
      </c>
      <c r="BV26" s="7">
        <v>65</v>
      </c>
      <c r="BW26" s="15" t="s">
        <v>78</v>
      </c>
    </row>
    <row r="27" spans="1:75" s="8" customFormat="1" ht="45" x14ac:dyDescent="0.25">
      <c r="A27" s="6" t="s">
        <v>37</v>
      </c>
      <c r="B27" s="41" t="s">
        <v>38</v>
      </c>
      <c r="C27" s="7">
        <f t="shared" si="9"/>
        <v>80</v>
      </c>
      <c r="D27" s="7">
        <f>SUMIF($G$3:$BV$3,D$3,$G27:$BV27)</f>
        <v>149</v>
      </c>
      <c r="E27" s="7">
        <f>SUMIF($G$3:$BV$3,E$3,$G27:$BV27)</f>
        <v>260</v>
      </c>
      <c r="F27" s="7">
        <f>SUMIF($G$3:$BV$3,F$3,$G27:$BV27)</f>
        <v>394</v>
      </c>
      <c r="G27" s="7">
        <v>13</v>
      </c>
      <c r="H27" s="7">
        <v>20</v>
      </c>
      <c r="I27" s="7">
        <v>22</v>
      </c>
      <c r="J27" s="7">
        <v>24</v>
      </c>
      <c r="K27" s="7">
        <v>0</v>
      </c>
      <c r="L27" s="7">
        <v>2</v>
      </c>
      <c r="M27" s="7">
        <v>3</v>
      </c>
      <c r="N27" s="7">
        <v>3</v>
      </c>
      <c r="O27" s="7"/>
      <c r="P27" s="7"/>
      <c r="Q27" s="7"/>
      <c r="R27" s="7"/>
      <c r="S27" s="7">
        <v>1</v>
      </c>
      <c r="T27" s="7">
        <v>7</v>
      </c>
      <c r="U27" s="7">
        <v>7</v>
      </c>
      <c r="V27" s="7">
        <v>14</v>
      </c>
      <c r="W27" s="7">
        <v>0</v>
      </c>
      <c r="X27" s="7">
        <v>0</v>
      </c>
      <c r="Y27" s="7">
        <v>6</v>
      </c>
      <c r="Z27" s="7">
        <v>7</v>
      </c>
      <c r="AA27" s="17">
        <v>0</v>
      </c>
      <c r="AB27" s="23">
        <v>5</v>
      </c>
      <c r="AC27" s="17">
        <v>25</v>
      </c>
      <c r="AD27" s="17">
        <v>30</v>
      </c>
      <c r="AE27" s="7">
        <v>0</v>
      </c>
      <c r="AF27" s="7">
        <v>30</v>
      </c>
      <c r="AG27" s="7">
        <v>100</v>
      </c>
      <c r="AH27" s="7">
        <v>200</v>
      </c>
      <c r="AI27" s="7">
        <v>0</v>
      </c>
      <c r="AJ27" s="7">
        <v>0</v>
      </c>
      <c r="AK27" s="7">
        <v>0</v>
      </c>
      <c r="AL27" s="7">
        <v>0</v>
      </c>
      <c r="AM27" s="7">
        <v>0</v>
      </c>
      <c r="AN27" s="7">
        <v>3</v>
      </c>
      <c r="AO27" s="7">
        <v>5</v>
      </c>
      <c r="AP27" s="7">
        <v>7</v>
      </c>
      <c r="AQ27" s="7">
        <v>0</v>
      </c>
      <c r="AR27" s="7">
        <v>0</v>
      </c>
      <c r="AS27" s="7">
        <v>0</v>
      </c>
      <c r="AT27" s="7">
        <v>0</v>
      </c>
      <c r="AU27" s="7">
        <v>12</v>
      </c>
      <c r="AV27" s="7">
        <v>14</v>
      </c>
      <c r="AW27" s="7">
        <v>16</v>
      </c>
      <c r="AX27" s="7">
        <v>18</v>
      </c>
      <c r="AY27" s="7">
        <v>8</v>
      </c>
      <c r="AZ27" s="7">
        <v>12</v>
      </c>
      <c r="BA27" s="7">
        <v>14</v>
      </c>
      <c r="BB27" s="7">
        <v>16</v>
      </c>
      <c r="BC27" s="7">
        <v>10</v>
      </c>
      <c r="BD27" s="7">
        <v>16</v>
      </c>
      <c r="BE27" s="7">
        <v>18</v>
      </c>
      <c r="BF27" s="7">
        <v>20</v>
      </c>
      <c r="BG27" s="7">
        <v>11</v>
      </c>
      <c r="BH27" s="7">
        <v>12</v>
      </c>
      <c r="BI27" s="7">
        <v>12</v>
      </c>
      <c r="BJ27" s="7">
        <v>12</v>
      </c>
      <c r="BK27" s="7">
        <v>7</v>
      </c>
      <c r="BL27" s="7">
        <v>10</v>
      </c>
      <c r="BM27" s="7">
        <v>12</v>
      </c>
      <c r="BN27" s="7">
        <v>13</v>
      </c>
      <c r="BO27" s="7">
        <v>0</v>
      </c>
      <c r="BP27" s="7">
        <v>0</v>
      </c>
      <c r="BQ27" s="7">
        <v>0</v>
      </c>
      <c r="BR27" s="7">
        <v>0</v>
      </c>
      <c r="BS27" s="7">
        <v>18</v>
      </c>
      <c r="BT27" s="7">
        <v>18</v>
      </c>
      <c r="BU27" s="7">
        <v>20</v>
      </c>
      <c r="BV27" s="7">
        <v>30</v>
      </c>
      <c r="BW27" s="15" t="s">
        <v>76</v>
      </c>
    </row>
    <row r="28" spans="1:75" s="13" customFormat="1" ht="60" x14ac:dyDescent="0.25">
      <c r="A28" s="11" t="s">
        <v>63</v>
      </c>
      <c r="B28" s="44" t="s">
        <v>64</v>
      </c>
      <c r="C28" s="7">
        <f t="shared" ref="C28:F41" si="10">SUMIF($G$3:$BV$3,C$3,$G28:$BV28)</f>
        <v>262</v>
      </c>
      <c r="D28" s="7">
        <f t="shared" si="10"/>
        <v>600</v>
      </c>
      <c r="E28" s="7">
        <f t="shared" si="10"/>
        <v>1007</v>
      </c>
      <c r="F28" s="7">
        <f t="shared" si="10"/>
        <v>1370</v>
      </c>
      <c r="G28" s="12">
        <v>25</v>
      </c>
      <c r="H28" s="12">
        <v>75</v>
      </c>
      <c r="I28" s="12">
        <v>125</v>
      </c>
      <c r="J28" s="12">
        <v>125</v>
      </c>
      <c r="K28" s="7">
        <v>0</v>
      </c>
      <c r="L28" s="7">
        <v>15</v>
      </c>
      <c r="M28" s="7">
        <v>15</v>
      </c>
      <c r="N28" s="7">
        <v>18</v>
      </c>
      <c r="O28" s="12"/>
      <c r="P28" s="12"/>
      <c r="Q28" s="12"/>
      <c r="R28" s="12"/>
      <c r="S28" s="7">
        <v>20</v>
      </c>
      <c r="T28" s="7">
        <v>45</v>
      </c>
      <c r="U28" s="7">
        <v>75</v>
      </c>
      <c r="V28" s="7">
        <v>125</v>
      </c>
      <c r="W28" s="12">
        <v>0</v>
      </c>
      <c r="X28" s="12">
        <v>0</v>
      </c>
      <c r="Y28" s="12">
        <v>110</v>
      </c>
      <c r="Z28" s="12">
        <v>150</v>
      </c>
      <c r="AA28" s="17">
        <v>0</v>
      </c>
      <c r="AB28" s="23">
        <v>50</v>
      </c>
      <c r="AC28" s="23">
        <v>125</v>
      </c>
      <c r="AD28" s="23">
        <v>180</v>
      </c>
      <c r="AE28" s="12">
        <v>0</v>
      </c>
      <c r="AF28" s="7">
        <v>100</v>
      </c>
      <c r="AG28" s="7">
        <v>200</v>
      </c>
      <c r="AH28" s="7">
        <v>350</v>
      </c>
      <c r="AI28" s="12">
        <v>0</v>
      </c>
      <c r="AJ28" s="12">
        <v>0</v>
      </c>
      <c r="AK28" s="12">
        <v>0</v>
      </c>
      <c r="AL28" s="12">
        <v>0</v>
      </c>
      <c r="AM28" s="12">
        <v>0</v>
      </c>
      <c r="AN28" s="12">
        <v>12</v>
      </c>
      <c r="AO28" s="12">
        <v>24</v>
      </c>
      <c r="AP28" s="12">
        <v>38</v>
      </c>
      <c r="AQ28" s="7">
        <v>0</v>
      </c>
      <c r="AR28" s="29">
        <v>0</v>
      </c>
      <c r="AS28" s="29">
        <v>0</v>
      </c>
      <c r="AT28" s="29">
        <v>0</v>
      </c>
      <c r="AU28" s="12">
        <v>56</v>
      </c>
      <c r="AV28" s="12">
        <v>80</v>
      </c>
      <c r="AW28" s="12">
        <v>100</v>
      </c>
      <c r="AX28" s="12">
        <v>120</v>
      </c>
      <c r="AY28" s="12">
        <v>23</v>
      </c>
      <c r="AZ28" s="12">
        <v>44</v>
      </c>
      <c r="BA28" s="12">
        <v>50</v>
      </c>
      <c r="BB28" s="12">
        <v>56</v>
      </c>
      <c r="BC28" s="7">
        <v>75</v>
      </c>
      <c r="BD28" s="7">
        <v>85</v>
      </c>
      <c r="BE28" s="7">
        <v>90</v>
      </c>
      <c r="BF28" s="7">
        <v>100</v>
      </c>
      <c r="BG28" s="12">
        <v>12</v>
      </c>
      <c r="BH28" s="12">
        <v>18</v>
      </c>
      <c r="BI28" s="12">
        <v>18</v>
      </c>
      <c r="BJ28" s="12">
        <v>18</v>
      </c>
      <c r="BK28" s="7">
        <v>16</v>
      </c>
      <c r="BL28" s="7">
        <v>26</v>
      </c>
      <c r="BM28" s="7">
        <v>30</v>
      </c>
      <c r="BN28" s="7">
        <v>25</v>
      </c>
      <c r="BO28" s="12">
        <v>0</v>
      </c>
      <c r="BP28" s="12">
        <v>0</v>
      </c>
      <c r="BQ28" s="12">
        <v>0</v>
      </c>
      <c r="BR28" s="12">
        <v>0</v>
      </c>
      <c r="BS28" s="12">
        <v>35</v>
      </c>
      <c r="BT28" s="12">
        <v>50</v>
      </c>
      <c r="BU28" s="12">
        <v>45</v>
      </c>
      <c r="BV28" s="12">
        <v>65</v>
      </c>
      <c r="BW28" s="15" t="s">
        <v>76</v>
      </c>
    </row>
    <row r="29" spans="1:75" s="8" customFormat="1" x14ac:dyDescent="0.25">
      <c r="A29" s="9" t="s">
        <v>39</v>
      </c>
      <c r="B29" s="42" t="s">
        <v>40</v>
      </c>
      <c r="C29" s="7">
        <f t="shared" si="10"/>
        <v>2111</v>
      </c>
      <c r="D29" s="7">
        <f t="shared" si="10"/>
        <v>2485</v>
      </c>
      <c r="E29" s="7">
        <f t="shared" si="10"/>
        <v>2802</v>
      </c>
      <c r="F29" s="7">
        <f t="shared" si="10"/>
        <v>2635</v>
      </c>
      <c r="G29" s="7">
        <v>136</v>
      </c>
      <c r="H29" s="7">
        <v>260</v>
      </c>
      <c r="I29" s="7">
        <v>236</v>
      </c>
      <c r="J29" s="7">
        <v>197</v>
      </c>
      <c r="K29" s="7">
        <v>93</v>
      </c>
      <c r="L29" s="7">
        <v>179</v>
      </c>
      <c r="M29" s="7">
        <v>188</v>
      </c>
      <c r="N29" s="7">
        <v>152</v>
      </c>
      <c r="O29" s="7">
        <v>126</v>
      </c>
      <c r="P29" s="7">
        <v>132</v>
      </c>
      <c r="Q29" s="7">
        <v>168</v>
      </c>
      <c r="R29" s="7">
        <v>169</v>
      </c>
      <c r="S29" s="7">
        <v>60</v>
      </c>
      <c r="T29" s="7">
        <v>81</v>
      </c>
      <c r="U29" s="7">
        <v>81</v>
      </c>
      <c r="V29" s="7">
        <v>113</v>
      </c>
      <c r="W29" s="7">
        <v>42</v>
      </c>
      <c r="X29" s="7">
        <v>62</v>
      </c>
      <c r="Y29" s="7">
        <v>126</v>
      </c>
      <c r="Z29" s="7">
        <v>124</v>
      </c>
      <c r="AA29" s="23">
        <v>264</v>
      </c>
      <c r="AB29" s="23">
        <v>359</v>
      </c>
      <c r="AC29" s="23">
        <v>412</v>
      </c>
      <c r="AD29" s="23">
        <v>299</v>
      </c>
      <c r="AE29" s="7">
        <v>231</v>
      </c>
      <c r="AF29" s="7">
        <v>215</v>
      </c>
      <c r="AG29" s="7">
        <v>208</v>
      </c>
      <c r="AH29" s="7">
        <v>277</v>
      </c>
      <c r="AI29" s="7">
        <v>100</v>
      </c>
      <c r="AJ29" s="7">
        <v>127</v>
      </c>
      <c r="AK29" s="7">
        <v>153</v>
      </c>
      <c r="AL29" s="7">
        <v>187</v>
      </c>
      <c r="AM29" s="7">
        <v>126</v>
      </c>
      <c r="AN29" s="7">
        <v>166</v>
      </c>
      <c r="AO29" s="7">
        <v>190</v>
      </c>
      <c r="AP29" s="7">
        <v>135</v>
      </c>
      <c r="AQ29" s="29">
        <v>109</v>
      </c>
      <c r="AR29" s="7">
        <v>155</v>
      </c>
      <c r="AS29" s="7">
        <v>172</v>
      </c>
      <c r="AT29" s="7">
        <v>147</v>
      </c>
      <c r="AU29" s="7">
        <v>273</v>
      </c>
      <c r="AV29" s="7">
        <v>193</v>
      </c>
      <c r="AW29" s="7">
        <v>243</v>
      </c>
      <c r="AX29" s="7">
        <v>250</v>
      </c>
      <c r="AY29" s="7">
        <v>164</v>
      </c>
      <c r="AZ29" s="7">
        <v>225</v>
      </c>
      <c r="BA29" s="7">
        <v>225</v>
      </c>
      <c r="BB29" s="7">
        <v>225</v>
      </c>
      <c r="BC29" s="7">
        <v>78</v>
      </c>
      <c r="BD29" s="7">
        <v>65</v>
      </c>
      <c r="BE29" s="7">
        <v>100</v>
      </c>
      <c r="BF29" s="7">
        <v>45</v>
      </c>
      <c r="BG29" s="7">
        <v>78</v>
      </c>
      <c r="BH29" s="7">
        <v>55</v>
      </c>
      <c r="BI29" s="7">
        <v>69</v>
      </c>
      <c r="BJ29" s="7">
        <v>58</v>
      </c>
      <c r="BK29" s="7">
        <v>108</v>
      </c>
      <c r="BL29" s="7">
        <v>83</v>
      </c>
      <c r="BM29" s="7">
        <v>119</v>
      </c>
      <c r="BN29" s="7">
        <v>126</v>
      </c>
      <c r="BO29" s="7">
        <v>37</v>
      </c>
      <c r="BP29" s="7">
        <v>48</v>
      </c>
      <c r="BQ29" s="7">
        <v>61</v>
      </c>
      <c r="BR29" s="7">
        <v>76</v>
      </c>
      <c r="BS29" s="7">
        <v>86</v>
      </c>
      <c r="BT29" s="7">
        <v>80</v>
      </c>
      <c r="BU29" s="17">
        <v>51</v>
      </c>
      <c r="BV29" s="7">
        <v>55</v>
      </c>
      <c r="BW29" s="15" t="s">
        <v>79</v>
      </c>
    </row>
    <row r="30" spans="1:75" s="8" customFormat="1" ht="30" x14ac:dyDescent="0.25">
      <c r="A30" s="6" t="s">
        <v>41</v>
      </c>
      <c r="B30" s="40" t="s">
        <v>42</v>
      </c>
      <c r="C30" s="7">
        <f t="shared" si="10"/>
        <v>16</v>
      </c>
      <c r="D30" s="7">
        <f t="shared" si="10"/>
        <v>93</v>
      </c>
      <c r="E30" s="7">
        <f t="shared" si="10"/>
        <v>49</v>
      </c>
      <c r="F30" s="7">
        <f t="shared" si="10"/>
        <v>251</v>
      </c>
      <c r="G30" s="7">
        <v>0</v>
      </c>
      <c r="H30" s="7">
        <v>0</v>
      </c>
      <c r="I30" s="7">
        <v>0</v>
      </c>
      <c r="J30" s="7">
        <v>0</v>
      </c>
      <c r="K30" s="7">
        <v>0</v>
      </c>
      <c r="L30" s="7">
        <v>0</v>
      </c>
      <c r="M30" s="7">
        <v>0</v>
      </c>
      <c r="N30" s="7">
        <v>23</v>
      </c>
      <c r="O30" s="7"/>
      <c r="P30" s="7"/>
      <c r="Q30" s="7"/>
      <c r="R30" s="7"/>
      <c r="S30" s="7">
        <v>0</v>
      </c>
      <c r="T30" s="7">
        <v>0</v>
      </c>
      <c r="U30" s="7">
        <v>0</v>
      </c>
      <c r="V30" s="7">
        <v>0</v>
      </c>
      <c r="W30" s="7">
        <v>0</v>
      </c>
      <c r="X30" s="7">
        <v>0</v>
      </c>
      <c r="Y30" s="7">
        <v>0</v>
      </c>
      <c r="Z30" s="7">
        <v>50</v>
      </c>
      <c r="AA30" s="17">
        <v>0</v>
      </c>
      <c r="AB30" s="17">
        <v>0</v>
      </c>
      <c r="AC30" s="17">
        <v>0</v>
      </c>
      <c r="AD30" s="17">
        <v>48</v>
      </c>
      <c r="AE30" s="7">
        <v>0</v>
      </c>
      <c r="AF30" s="7">
        <v>0</v>
      </c>
      <c r="AG30" s="7">
        <v>0</v>
      </c>
      <c r="AH30" s="7">
        <v>0</v>
      </c>
      <c r="AI30" s="7">
        <v>0</v>
      </c>
      <c r="AJ30" s="7">
        <v>0</v>
      </c>
      <c r="AK30" s="7">
        <v>0</v>
      </c>
      <c r="AL30" s="7">
        <v>0</v>
      </c>
      <c r="AM30" s="7">
        <v>0</v>
      </c>
      <c r="AN30" s="7">
        <v>0</v>
      </c>
      <c r="AO30" s="7">
        <v>0</v>
      </c>
      <c r="AP30" s="7">
        <v>0</v>
      </c>
      <c r="AQ30" s="7">
        <v>0</v>
      </c>
      <c r="AR30" s="7">
        <v>0</v>
      </c>
      <c r="AS30" s="7">
        <v>0</v>
      </c>
      <c r="AT30" s="7">
        <v>0</v>
      </c>
      <c r="AU30" s="7">
        <v>0</v>
      </c>
      <c r="AV30" s="7">
        <v>0</v>
      </c>
      <c r="AW30" s="7">
        <v>16</v>
      </c>
      <c r="AX30" s="7">
        <v>90</v>
      </c>
      <c r="AY30" s="7">
        <v>0</v>
      </c>
      <c r="AZ30" s="7">
        <v>0</v>
      </c>
      <c r="BA30" s="7">
        <v>0</v>
      </c>
      <c r="BB30" s="7">
        <v>20</v>
      </c>
      <c r="BC30" s="7">
        <v>0</v>
      </c>
      <c r="BD30" s="7">
        <v>0</v>
      </c>
      <c r="BE30" s="7">
        <v>0</v>
      </c>
      <c r="BF30" s="7">
        <v>0</v>
      </c>
      <c r="BG30" s="7">
        <v>0</v>
      </c>
      <c r="BH30" s="7">
        <v>0</v>
      </c>
      <c r="BI30" s="7">
        <v>18</v>
      </c>
      <c r="BJ30" s="7">
        <v>0</v>
      </c>
      <c r="BK30" s="7">
        <v>16</v>
      </c>
      <c r="BL30" s="7">
        <v>43</v>
      </c>
      <c r="BM30" s="7">
        <v>15</v>
      </c>
      <c r="BN30" s="7">
        <v>20</v>
      </c>
      <c r="BO30" s="7">
        <v>0</v>
      </c>
      <c r="BP30" s="7">
        <v>0</v>
      </c>
      <c r="BQ30" s="7">
        <v>0</v>
      </c>
      <c r="BR30" s="7">
        <v>0</v>
      </c>
      <c r="BS30" s="7"/>
      <c r="BT30" s="7">
        <v>50</v>
      </c>
      <c r="BU30" s="7"/>
      <c r="BV30" s="7"/>
      <c r="BW30" s="15" t="s">
        <v>81</v>
      </c>
    </row>
    <row r="31" spans="1:75" s="8" customFormat="1" ht="45" x14ac:dyDescent="0.25">
      <c r="A31" s="6" t="s">
        <v>43</v>
      </c>
      <c r="B31" s="41" t="s">
        <v>44</v>
      </c>
      <c r="C31" s="7">
        <f t="shared" si="10"/>
        <v>55</v>
      </c>
      <c r="D31" s="7">
        <f t="shared" si="10"/>
        <v>104</v>
      </c>
      <c r="E31" s="7">
        <f t="shared" si="10"/>
        <v>69</v>
      </c>
      <c r="F31" s="7">
        <f t="shared" si="10"/>
        <v>251</v>
      </c>
      <c r="G31" s="7">
        <v>0</v>
      </c>
      <c r="H31" s="7">
        <v>0</v>
      </c>
      <c r="I31" s="7">
        <v>0</v>
      </c>
      <c r="J31" s="7">
        <v>0</v>
      </c>
      <c r="K31" s="7">
        <v>0</v>
      </c>
      <c r="L31" s="7">
        <v>0</v>
      </c>
      <c r="M31" s="7">
        <v>0</v>
      </c>
      <c r="N31" s="7">
        <v>23</v>
      </c>
      <c r="O31" s="7"/>
      <c r="P31" s="7"/>
      <c r="Q31" s="7"/>
      <c r="R31" s="7"/>
      <c r="S31" s="7">
        <v>0</v>
      </c>
      <c r="T31" s="7">
        <v>0</v>
      </c>
      <c r="U31" s="7">
        <v>20</v>
      </c>
      <c r="V31" s="7">
        <v>0</v>
      </c>
      <c r="W31" s="7">
        <v>0</v>
      </c>
      <c r="X31" s="7">
        <v>0</v>
      </c>
      <c r="Y31" s="7">
        <v>0</v>
      </c>
      <c r="Z31" s="7">
        <v>50</v>
      </c>
      <c r="AA31" s="17">
        <v>0</v>
      </c>
      <c r="AB31" s="17">
        <v>0</v>
      </c>
      <c r="AC31" s="17">
        <v>0</v>
      </c>
      <c r="AD31" s="17">
        <v>48</v>
      </c>
      <c r="AE31" s="7">
        <v>0</v>
      </c>
      <c r="AF31" s="7">
        <v>0</v>
      </c>
      <c r="AG31" s="7">
        <v>0</v>
      </c>
      <c r="AH31" s="7">
        <v>0</v>
      </c>
      <c r="AI31" s="7">
        <v>0</v>
      </c>
      <c r="AJ31" s="7">
        <v>0</v>
      </c>
      <c r="AK31" s="7">
        <v>0</v>
      </c>
      <c r="AL31" s="7">
        <v>0</v>
      </c>
      <c r="AM31" s="7">
        <v>0</v>
      </c>
      <c r="AN31" s="7">
        <v>0</v>
      </c>
      <c r="AO31" s="7">
        <v>0</v>
      </c>
      <c r="AP31" s="7">
        <v>0</v>
      </c>
      <c r="AQ31" s="7">
        <v>0</v>
      </c>
      <c r="AR31" s="7">
        <v>0</v>
      </c>
      <c r="AS31" s="7">
        <v>0</v>
      </c>
      <c r="AT31" s="7">
        <v>0</v>
      </c>
      <c r="AU31" s="7">
        <v>0</v>
      </c>
      <c r="AV31" s="7">
        <v>0</v>
      </c>
      <c r="AW31" s="7">
        <v>16</v>
      </c>
      <c r="AX31" s="7">
        <v>90</v>
      </c>
      <c r="AY31" s="7">
        <v>0</v>
      </c>
      <c r="AZ31" s="7">
        <v>0</v>
      </c>
      <c r="BA31" s="7">
        <v>0</v>
      </c>
      <c r="BB31" s="7">
        <v>20</v>
      </c>
      <c r="BC31" s="7">
        <v>0</v>
      </c>
      <c r="BD31" s="7">
        <v>0</v>
      </c>
      <c r="BE31" s="7">
        <v>0</v>
      </c>
      <c r="BF31" s="7">
        <v>0</v>
      </c>
      <c r="BG31" s="7">
        <v>39</v>
      </c>
      <c r="BH31" s="7">
        <v>11</v>
      </c>
      <c r="BI31" s="7">
        <v>18</v>
      </c>
      <c r="BJ31" s="7">
        <v>0</v>
      </c>
      <c r="BK31" s="7">
        <v>16</v>
      </c>
      <c r="BL31" s="7">
        <v>43</v>
      </c>
      <c r="BM31" s="7">
        <v>15</v>
      </c>
      <c r="BN31" s="7">
        <v>20</v>
      </c>
      <c r="BO31" s="7">
        <v>0</v>
      </c>
      <c r="BP31" s="7">
        <v>0</v>
      </c>
      <c r="BQ31" s="7">
        <v>0</v>
      </c>
      <c r="BR31" s="7">
        <v>0</v>
      </c>
      <c r="BS31" s="7" t="s">
        <v>104</v>
      </c>
      <c r="BT31" s="7">
        <v>50</v>
      </c>
      <c r="BU31" s="7" t="s">
        <v>104</v>
      </c>
      <c r="BV31" s="7"/>
      <c r="BW31" s="15" t="s">
        <v>80</v>
      </c>
    </row>
    <row r="32" spans="1:75" s="8" customFormat="1" ht="45" x14ac:dyDescent="0.25">
      <c r="A32" s="6" t="s">
        <v>45</v>
      </c>
      <c r="B32" s="41" t="s">
        <v>46</v>
      </c>
      <c r="C32" s="7">
        <f t="shared" si="10"/>
        <v>1</v>
      </c>
      <c r="D32" s="7">
        <f t="shared" si="10"/>
        <v>2</v>
      </c>
      <c r="E32" s="7">
        <f t="shared" si="10"/>
        <v>13</v>
      </c>
      <c r="F32" s="7">
        <f t="shared" si="10"/>
        <v>27</v>
      </c>
      <c r="G32" s="7">
        <v>0</v>
      </c>
      <c r="H32" s="7">
        <v>0</v>
      </c>
      <c r="I32" s="7">
        <v>0</v>
      </c>
      <c r="J32" s="7">
        <v>0</v>
      </c>
      <c r="K32" s="7">
        <v>0</v>
      </c>
      <c r="L32" s="7">
        <v>0</v>
      </c>
      <c r="M32" s="7">
        <v>0</v>
      </c>
      <c r="N32" s="7">
        <v>4</v>
      </c>
      <c r="O32" s="7"/>
      <c r="P32" s="7"/>
      <c r="Q32" s="7"/>
      <c r="R32" s="7"/>
      <c r="S32" s="7">
        <v>0</v>
      </c>
      <c r="T32" s="7">
        <v>0</v>
      </c>
      <c r="U32" s="7">
        <v>0</v>
      </c>
      <c r="V32" s="7">
        <v>0</v>
      </c>
      <c r="W32" s="7">
        <v>0</v>
      </c>
      <c r="X32" s="7">
        <v>0</v>
      </c>
      <c r="Y32" s="7">
        <v>0</v>
      </c>
      <c r="Z32" s="17">
        <v>1</v>
      </c>
      <c r="AA32" s="23">
        <v>0</v>
      </c>
      <c r="AB32" s="23">
        <v>0</v>
      </c>
      <c r="AC32" s="23">
        <v>10</v>
      </c>
      <c r="AD32" s="23">
        <v>20</v>
      </c>
      <c r="AE32" s="7">
        <v>0</v>
      </c>
      <c r="AF32" s="7">
        <v>0</v>
      </c>
      <c r="AG32" s="7">
        <v>0</v>
      </c>
      <c r="AH32" s="7">
        <v>0</v>
      </c>
      <c r="AI32" s="7">
        <v>0</v>
      </c>
      <c r="AJ32" s="7">
        <v>0</v>
      </c>
      <c r="AK32" s="7">
        <v>0</v>
      </c>
      <c r="AL32" s="7">
        <v>0</v>
      </c>
      <c r="AM32" s="7">
        <v>0</v>
      </c>
      <c r="AN32" s="7">
        <v>0</v>
      </c>
      <c r="AO32" s="7">
        <v>0</v>
      </c>
      <c r="AP32" s="7">
        <v>0</v>
      </c>
      <c r="AQ32" s="7">
        <v>0</v>
      </c>
      <c r="AR32" s="7">
        <v>0</v>
      </c>
      <c r="AS32" s="7">
        <v>0</v>
      </c>
      <c r="AT32" s="7">
        <v>0</v>
      </c>
      <c r="AU32" s="7">
        <v>0</v>
      </c>
      <c r="AV32" s="7">
        <v>0</v>
      </c>
      <c r="AW32" s="7">
        <v>0</v>
      </c>
      <c r="AX32" s="7">
        <v>0</v>
      </c>
      <c r="AY32" s="7">
        <v>0</v>
      </c>
      <c r="AZ32" s="7">
        <v>0</v>
      </c>
      <c r="BA32" s="7">
        <v>0</v>
      </c>
      <c r="BB32" s="7">
        <v>2</v>
      </c>
      <c r="BC32" s="7">
        <v>0</v>
      </c>
      <c r="BD32" s="7">
        <v>0</v>
      </c>
      <c r="BE32" s="7">
        <v>0</v>
      </c>
      <c r="BF32" s="7">
        <v>0</v>
      </c>
      <c r="BG32" s="7">
        <v>1</v>
      </c>
      <c r="BH32" s="7">
        <v>2</v>
      </c>
      <c r="BI32" s="7">
        <v>3</v>
      </c>
      <c r="BJ32" s="7">
        <v>0</v>
      </c>
      <c r="BK32" s="7">
        <v>0</v>
      </c>
      <c r="BL32" s="7">
        <v>0</v>
      </c>
      <c r="BM32" s="7">
        <v>0</v>
      </c>
      <c r="BN32" s="7">
        <v>0</v>
      </c>
      <c r="BO32" s="7">
        <v>0</v>
      </c>
      <c r="BP32" s="7">
        <v>0</v>
      </c>
      <c r="BQ32" s="7">
        <v>0</v>
      </c>
      <c r="BR32" s="7">
        <v>0</v>
      </c>
      <c r="BS32" s="7">
        <v>0</v>
      </c>
      <c r="BT32" s="7">
        <v>0</v>
      </c>
      <c r="BU32" s="7">
        <v>0</v>
      </c>
      <c r="BV32" s="7">
        <v>0</v>
      </c>
      <c r="BW32" s="15" t="s">
        <v>83</v>
      </c>
    </row>
    <row r="33" spans="1:75" s="8" customFormat="1" ht="30" x14ac:dyDescent="0.25">
      <c r="A33" s="9" t="s">
        <v>47</v>
      </c>
      <c r="B33" s="42" t="s">
        <v>48</v>
      </c>
      <c r="C33" s="7">
        <f t="shared" si="10"/>
        <v>108</v>
      </c>
      <c r="D33" s="7">
        <f t="shared" si="10"/>
        <v>373</v>
      </c>
      <c r="E33" s="7">
        <f t="shared" si="10"/>
        <v>580</v>
      </c>
      <c r="F33" s="7">
        <f t="shared" si="10"/>
        <v>736</v>
      </c>
      <c r="G33" s="7">
        <v>0</v>
      </c>
      <c r="H33" s="7">
        <v>16</v>
      </c>
      <c r="I33" s="7">
        <v>32</v>
      </c>
      <c r="J33" s="7">
        <v>48</v>
      </c>
      <c r="K33" s="7">
        <v>0</v>
      </c>
      <c r="L33" s="7">
        <v>14</v>
      </c>
      <c r="M33" s="7">
        <v>31</v>
      </c>
      <c r="N33" s="7">
        <v>39</v>
      </c>
      <c r="O33" s="7"/>
      <c r="P33" s="7"/>
      <c r="Q33" s="7"/>
      <c r="R33" s="7"/>
      <c r="S33" s="7">
        <v>0</v>
      </c>
      <c r="T33" s="7">
        <v>24</v>
      </c>
      <c r="U33" s="7">
        <v>46</v>
      </c>
      <c r="V33" s="7">
        <v>47</v>
      </c>
      <c r="W33" s="7">
        <v>12</v>
      </c>
      <c r="X33" s="7">
        <v>21</v>
      </c>
      <c r="Y33" s="17">
        <v>14</v>
      </c>
      <c r="Z33" s="17">
        <v>40</v>
      </c>
      <c r="AA33" s="17">
        <v>17</v>
      </c>
      <c r="AB33" s="17">
        <v>30</v>
      </c>
      <c r="AC33" s="17">
        <v>40</v>
      </c>
      <c r="AD33" s="17">
        <v>48</v>
      </c>
      <c r="AE33" s="7">
        <v>14</v>
      </c>
      <c r="AF33" s="7">
        <v>18</v>
      </c>
      <c r="AG33" s="7">
        <v>28</v>
      </c>
      <c r="AH33" s="7">
        <v>75</v>
      </c>
      <c r="AI33" s="7">
        <v>0</v>
      </c>
      <c r="AJ33" s="7">
        <v>0</v>
      </c>
      <c r="AK33" s="7">
        <v>20</v>
      </c>
      <c r="AL33" s="7">
        <v>20</v>
      </c>
      <c r="AM33" s="7">
        <v>16</v>
      </c>
      <c r="AN33" s="7">
        <v>22</v>
      </c>
      <c r="AO33" s="7">
        <v>45</v>
      </c>
      <c r="AP33" s="7">
        <v>60</v>
      </c>
      <c r="AQ33" s="7">
        <v>0</v>
      </c>
      <c r="AR33" s="7">
        <v>66</v>
      </c>
      <c r="AS33" s="7">
        <v>114</v>
      </c>
      <c r="AT33" s="7">
        <v>94</v>
      </c>
      <c r="AU33" s="7">
        <v>31</v>
      </c>
      <c r="AV33" s="7">
        <v>40</v>
      </c>
      <c r="AW33" s="7">
        <v>45</v>
      </c>
      <c r="AX33" s="7">
        <v>90</v>
      </c>
      <c r="AY33" s="7">
        <v>18</v>
      </c>
      <c r="AZ33" s="7">
        <v>42</v>
      </c>
      <c r="BA33" s="7">
        <v>54</v>
      </c>
      <c r="BB33" s="7">
        <v>60</v>
      </c>
      <c r="BC33" s="7">
        <v>0</v>
      </c>
      <c r="BD33" s="7">
        <v>0</v>
      </c>
      <c r="BE33" s="7">
        <v>0</v>
      </c>
      <c r="BF33" s="7">
        <v>0</v>
      </c>
      <c r="BG33" s="7" t="s">
        <v>168</v>
      </c>
      <c r="BH33" s="7" t="s">
        <v>168</v>
      </c>
      <c r="BI33" s="7">
        <v>18</v>
      </c>
      <c r="BJ33" s="7">
        <v>0</v>
      </c>
      <c r="BK33" s="7">
        <v>0</v>
      </c>
      <c r="BL33" s="7">
        <v>15</v>
      </c>
      <c r="BM33" s="7">
        <v>35</v>
      </c>
      <c r="BN33" s="7">
        <v>42</v>
      </c>
      <c r="BO33" s="7">
        <v>0</v>
      </c>
      <c r="BP33" s="7">
        <v>48</v>
      </c>
      <c r="BQ33" s="7">
        <v>58</v>
      </c>
      <c r="BR33" s="7">
        <v>73</v>
      </c>
      <c r="BS33" s="7">
        <v>0</v>
      </c>
      <c r="BT33" s="7">
        <v>17</v>
      </c>
      <c r="BU33" s="7">
        <v>0</v>
      </c>
      <c r="BV33" s="7">
        <v>0</v>
      </c>
      <c r="BW33" s="15" t="s">
        <v>82</v>
      </c>
    </row>
    <row r="34" spans="1:75" s="8" customFormat="1" ht="30" x14ac:dyDescent="0.25">
      <c r="A34" s="9" t="s">
        <v>49</v>
      </c>
      <c r="B34" s="43" t="s">
        <v>50</v>
      </c>
      <c r="C34" s="7">
        <f t="shared" si="10"/>
        <v>105</v>
      </c>
      <c r="D34" s="7">
        <f t="shared" si="10"/>
        <v>372</v>
      </c>
      <c r="E34" s="7">
        <f t="shared" si="10"/>
        <v>578</v>
      </c>
      <c r="F34" s="7">
        <f t="shared" si="10"/>
        <v>731</v>
      </c>
      <c r="G34" s="7">
        <v>0</v>
      </c>
      <c r="H34" s="7">
        <v>16</v>
      </c>
      <c r="I34" s="7">
        <v>32</v>
      </c>
      <c r="J34" s="7">
        <v>48</v>
      </c>
      <c r="K34" s="7">
        <v>0</v>
      </c>
      <c r="L34" s="7">
        <v>14</v>
      </c>
      <c r="M34" s="7">
        <v>31</v>
      </c>
      <c r="N34" s="7">
        <v>39</v>
      </c>
      <c r="S34" s="7">
        <v>0</v>
      </c>
      <c r="T34" s="7">
        <v>24</v>
      </c>
      <c r="U34" s="7">
        <v>46</v>
      </c>
      <c r="V34" s="7">
        <v>47</v>
      </c>
      <c r="W34" s="7">
        <v>12</v>
      </c>
      <c r="X34" s="7">
        <v>21</v>
      </c>
      <c r="Y34" s="7">
        <v>14</v>
      </c>
      <c r="Z34" s="7">
        <v>40</v>
      </c>
      <c r="AA34" s="17">
        <v>17</v>
      </c>
      <c r="AB34" s="17">
        <v>30</v>
      </c>
      <c r="AC34" s="17">
        <v>40</v>
      </c>
      <c r="AD34" s="17">
        <v>48</v>
      </c>
      <c r="AE34" s="7">
        <v>12</v>
      </c>
      <c r="AF34" s="7">
        <v>17</v>
      </c>
      <c r="AG34" s="7">
        <v>26</v>
      </c>
      <c r="AH34" s="7">
        <v>70</v>
      </c>
      <c r="AI34" s="7">
        <v>0</v>
      </c>
      <c r="AJ34" s="7">
        <v>0</v>
      </c>
      <c r="AK34" s="7">
        <v>20</v>
      </c>
      <c r="AL34" s="7">
        <v>20</v>
      </c>
      <c r="AM34" s="7">
        <v>16</v>
      </c>
      <c r="AN34" s="7">
        <v>22</v>
      </c>
      <c r="AO34" s="7">
        <v>45</v>
      </c>
      <c r="AP34" s="7">
        <v>60</v>
      </c>
      <c r="AQ34" s="7">
        <v>0</v>
      </c>
      <c r="AR34" s="7">
        <v>66</v>
      </c>
      <c r="AS34" s="7">
        <v>114</v>
      </c>
      <c r="AT34" s="7">
        <v>94</v>
      </c>
      <c r="AU34" s="7">
        <v>30</v>
      </c>
      <c r="AV34" s="7">
        <v>40</v>
      </c>
      <c r="AW34" s="7">
        <v>45</v>
      </c>
      <c r="AX34" s="7">
        <v>90</v>
      </c>
      <c r="AY34" s="7">
        <v>18</v>
      </c>
      <c r="AZ34" s="7">
        <v>42</v>
      </c>
      <c r="BA34" s="7">
        <v>54</v>
      </c>
      <c r="BB34" s="7">
        <v>60</v>
      </c>
      <c r="BC34" s="7">
        <v>0</v>
      </c>
      <c r="BD34" s="7">
        <v>0</v>
      </c>
      <c r="BE34" s="7">
        <v>0</v>
      </c>
      <c r="BF34" s="7">
        <v>0</v>
      </c>
      <c r="BG34" s="7" t="s">
        <v>168</v>
      </c>
      <c r="BH34" s="7" t="s">
        <v>168</v>
      </c>
      <c r="BI34" s="7">
        <v>18</v>
      </c>
      <c r="BJ34" s="7">
        <v>0</v>
      </c>
      <c r="BK34" s="7">
        <v>0</v>
      </c>
      <c r="BL34" s="7">
        <v>15</v>
      </c>
      <c r="BM34" s="7">
        <v>35</v>
      </c>
      <c r="BN34" s="7">
        <v>42</v>
      </c>
      <c r="BO34" s="7">
        <v>0</v>
      </c>
      <c r="BP34" s="7">
        <v>48</v>
      </c>
      <c r="BQ34" s="7">
        <v>58</v>
      </c>
      <c r="BR34" s="7">
        <v>73</v>
      </c>
      <c r="BS34" s="7">
        <v>0</v>
      </c>
      <c r="BT34" s="7">
        <v>17</v>
      </c>
      <c r="BU34" s="7">
        <v>0</v>
      </c>
      <c r="BV34" s="7">
        <v>0</v>
      </c>
      <c r="BW34" s="15"/>
    </row>
    <row r="35" spans="1:75" s="8" customFormat="1" ht="30" x14ac:dyDescent="0.25">
      <c r="A35" s="6" t="s">
        <v>51</v>
      </c>
      <c r="B35" s="40" t="s">
        <v>52</v>
      </c>
      <c r="C35" s="7">
        <f t="shared" si="10"/>
        <v>16</v>
      </c>
      <c r="D35" s="7">
        <f t="shared" si="10"/>
        <v>62.38</v>
      </c>
      <c r="E35" s="7">
        <f t="shared" si="10"/>
        <v>91.16</v>
      </c>
      <c r="F35" s="7">
        <f t="shared" si="10"/>
        <v>134.9</v>
      </c>
      <c r="G35" s="7">
        <v>0</v>
      </c>
      <c r="H35" s="7">
        <v>16</v>
      </c>
      <c r="I35" s="7">
        <v>32</v>
      </c>
      <c r="J35" s="7">
        <v>48</v>
      </c>
      <c r="K35" s="7">
        <v>0</v>
      </c>
      <c r="L35" s="7">
        <v>2</v>
      </c>
      <c r="M35" s="7">
        <v>4</v>
      </c>
      <c r="N35" s="7">
        <v>6</v>
      </c>
      <c r="O35" s="7"/>
      <c r="P35" s="7"/>
      <c r="Q35" s="7"/>
      <c r="R35" s="7"/>
      <c r="S35" s="7">
        <v>0</v>
      </c>
      <c r="T35" s="7">
        <v>0</v>
      </c>
      <c r="U35" s="7">
        <v>0</v>
      </c>
      <c r="V35" s="7">
        <v>0</v>
      </c>
      <c r="W35" s="7">
        <v>12</v>
      </c>
      <c r="X35" s="7">
        <v>21</v>
      </c>
      <c r="Y35" s="7">
        <v>14</v>
      </c>
      <c r="Z35" s="7">
        <v>40</v>
      </c>
      <c r="AA35" s="23">
        <v>1</v>
      </c>
      <c r="AB35" s="23">
        <v>3</v>
      </c>
      <c r="AC35" s="23">
        <v>5</v>
      </c>
      <c r="AD35" s="23">
        <v>12</v>
      </c>
      <c r="AE35" s="7">
        <v>1</v>
      </c>
      <c r="AF35" s="32">
        <f>AF34*0.14</f>
        <v>2.3800000000000003</v>
      </c>
      <c r="AG35" s="32">
        <f>AG34*0.16</f>
        <v>4.16</v>
      </c>
      <c r="AH35" s="32">
        <f>AH34*0.17</f>
        <v>11.9</v>
      </c>
      <c r="AI35" s="7">
        <v>0</v>
      </c>
      <c r="AJ35" s="7">
        <v>0</v>
      </c>
      <c r="AK35" s="7">
        <v>4</v>
      </c>
      <c r="AL35" s="7">
        <v>4</v>
      </c>
      <c r="AM35" s="7">
        <v>0</v>
      </c>
      <c r="AN35" s="7">
        <v>2</v>
      </c>
      <c r="AO35" s="7">
        <v>4</v>
      </c>
      <c r="AP35" s="7">
        <v>6</v>
      </c>
      <c r="AQ35" s="7">
        <v>0</v>
      </c>
      <c r="AR35" s="7">
        <v>1</v>
      </c>
      <c r="AS35" s="7">
        <v>1</v>
      </c>
      <c r="AT35" s="7">
        <v>1</v>
      </c>
      <c r="AU35" s="7">
        <v>0</v>
      </c>
      <c r="AV35" s="7">
        <v>0</v>
      </c>
      <c r="AW35" s="7">
        <v>0</v>
      </c>
      <c r="AX35" s="7">
        <v>0</v>
      </c>
      <c r="AY35" s="7">
        <v>0</v>
      </c>
      <c r="AZ35" s="7">
        <v>2</v>
      </c>
      <c r="BA35" s="7">
        <v>3</v>
      </c>
      <c r="BB35" s="7">
        <v>4</v>
      </c>
      <c r="BC35" s="7">
        <v>0</v>
      </c>
      <c r="BD35" s="7">
        <v>0</v>
      </c>
      <c r="BE35" s="7">
        <v>0</v>
      </c>
      <c r="BF35" s="7">
        <v>0</v>
      </c>
      <c r="BG35" s="7">
        <v>0</v>
      </c>
      <c r="BH35" s="7">
        <v>1</v>
      </c>
      <c r="BI35" s="7">
        <v>18</v>
      </c>
      <c r="BJ35" s="7">
        <v>0</v>
      </c>
      <c r="BK35" s="7">
        <v>0</v>
      </c>
      <c r="BL35" s="7">
        <v>0</v>
      </c>
      <c r="BM35" s="7">
        <v>0</v>
      </c>
      <c r="BN35" s="7">
        <v>0</v>
      </c>
      <c r="BO35" s="7">
        <v>2</v>
      </c>
      <c r="BP35" s="7">
        <v>2</v>
      </c>
      <c r="BQ35" s="7">
        <v>2</v>
      </c>
      <c r="BR35" s="7">
        <v>2</v>
      </c>
      <c r="BS35" s="7">
        <v>0</v>
      </c>
      <c r="BT35" s="7">
        <v>10</v>
      </c>
      <c r="BU35" s="7">
        <v>0</v>
      </c>
      <c r="BV35" s="7">
        <v>0</v>
      </c>
      <c r="BW35" s="15" t="s">
        <v>84</v>
      </c>
    </row>
    <row r="36" spans="1:75" s="8" customFormat="1" ht="30" x14ac:dyDescent="0.25">
      <c r="A36" s="9" t="s">
        <v>53</v>
      </c>
      <c r="B36" s="42" t="s">
        <v>54</v>
      </c>
      <c r="C36" s="7">
        <f t="shared" si="10"/>
        <v>2</v>
      </c>
      <c r="D36" s="7">
        <f t="shared" si="10"/>
        <v>8</v>
      </c>
      <c r="E36" s="7">
        <f t="shared" si="10"/>
        <v>12</v>
      </c>
      <c r="F36" s="7">
        <f t="shared" si="10"/>
        <v>16</v>
      </c>
      <c r="G36" s="7">
        <v>1</v>
      </c>
      <c r="H36" s="7">
        <v>1</v>
      </c>
      <c r="I36" s="7">
        <v>2</v>
      </c>
      <c r="J36" s="7">
        <v>2</v>
      </c>
      <c r="K36" s="7">
        <v>0</v>
      </c>
      <c r="L36" s="7">
        <v>1</v>
      </c>
      <c r="M36" s="7">
        <v>0</v>
      </c>
      <c r="N36" s="7">
        <v>0</v>
      </c>
      <c r="O36" s="7"/>
      <c r="P36" s="7"/>
      <c r="Q36" s="7"/>
      <c r="R36" s="7"/>
      <c r="S36" s="7">
        <v>0</v>
      </c>
      <c r="T36" s="7">
        <v>0</v>
      </c>
      <c r="U36" s="7">
        <v>0</v>
      </c>
      <c r="V36" s="7">
        <v>1</v>
      </c>
      <c r="W36" s="7">
        <v>1</v>
      </c>
      <c r="X36" s="7">
        <v>1</v>
      </c>
      <c r="Y36" s="7">
        <v>1</v>
      </c>
      <c r="Z36" s="7">
        <v>2</v>
      </c>
      <c r="AA36" s="17">
        <v>0</v>
      </c>
      <c r="AB36" s="17">
        <v>1</v>
      </c>
      <c r="AC36" s="17">
        <v>0</v>
      </c>
      <c r="AD36" s="17">
        <v>2</v>
      </c>
      <c r="AE36" s="7">
        <v>0</v>
      </c>
      <c r="AF36" s="7">
        <v>1</v>
      </c>
      <c r="AG36" s="7">
        <v>1</v>
      </c>
      <c r="AH36" s="7">
        <v>1</v>
      </c>
      <c r="AI36" s="7">
        <v>0</v>
      </c>
      <c r="AJ36" s="7">
        <v>1</v>
      </c>
      <c r="AK36" s="7">
        <v>1</v>
      </c>
      <c r="AL36" s="7">
        <v>1</v>
      </c>
      <c r="AM36" s="7">
        <v>0</v>
      </c>
      <c r="AN36" s="7">
        <v>0</v>
      </c>
      <c r="AO36" s="7">
        <v>1</v>
      </c>
      <c r="AP36" s="7">
        <v>1</v>
      </c>
      <c r="AQ36" s="7">
        <v>0</v>
      </c>
      <c r="AR36" s="7">
        <v>1</v>
      </c>
      <c r="AS36" s="7">
        <v>2</v>
      </c>
      <c r="AT36" s="7">
        <v>2</v>
      </c>
      <c r="AU36" s="7">
        <v>0</v>
      </c>
      <c r="AV36" s="7">
        <v>0</v>
      </c>
      <c r="AW36" s="7">
        <v>1</v>
      </c>
      <c r="AX36" s="7">
        <v>1</v>
      </c>
      <c r="AY36" s="7">
        <v>0</v>
      </c>
      <c r="AZ36" s="7">
        <v>0</v>
      </c>
      <c r="BA36" s="7">
        <v>1</v>
      </c>
      <c r="BB36" s="7">
        <v>1</v>
      </c>
      <c r="BC36" s="7">
        <v>0</v>
      </c>
      <c r="BD36" s="7">
        <v>0</v>
      </c>
      <c r="BE36" s="7">
        <v>0</v>
      </c>
      <c r="BF36" s="7">
        <v>0</v>
      </c>
      <c r="BG36" s="7" t="s">
        <v>168</v>
      </c>
      <c r="BH36" s="7" t="s">
        <v>168</v>
      </c>
      <c r="BI36" s="7" t="s">
        <v>168</v>
      </c>
      <c r="BJ36" s="7" t="s">
        <v>168</v>
      </c>
      <c r="BK36" s="7">
        <v>0</v>
      </c>
      <c r="BL36" s="7">
        <v>0</v>
      </c>
      <c r="BM36" s="7">
        <v>1</v>
      </c>
      <c r="BN36" s="7">
        <v>1</v>
      </c>
      <c r="BO36" s="7">
        <v>0</v>
      </c>
      <c r="BP36" s="7">
        <v>1</v>
      </c>
      <c r="BQ36" s="7">
        <v>1</v>
      </c>
      <c r="BR36" s="7">
        <v>1</v>
      </c>
      <c r="BS36" s="7"/>
      <c r="BT36" s="7"/>
      <c r="BU36" s="7"/>
      <c r="BV36" s="7"/>
      <c r="BW36" s="15" t="s">
        <v>71</v>
      </c>
    </row>
    <row r="37" spans="1:75" s="20" customFormat="1" ht="33.75" x14ac:dyDescent="0.2">
      <c r="A37" s="39" t="s">
        <v>55</v>
      </c>
      <c r="B37" s="42" t="s">
        <v>56</v>
      </c>
      <c r="C37" s="19">
        <f t="shared" si="10"/>
        <v>0</v>
      </c>
      <c r="D37" s="19">
        <f t="shared" si="10"/>
        <v>0</v>
      </c>
      <c r="E37" s="19">
        <f t="shared" si="10"/>
        <v>0</v>
      </c>
      <c r="F37" s="19">
        <f t="shared" si="10"/>
        <v>0</v>
      </c>
      <c r="G37" s="36"/>
      <c r="H37" s="36" t="s">
        <v>96</v>
      </c>
      <c r="I37" s="36" t="s">
        <v>97</v>
      </c>
      <c r="J37" s="36" t="s">
        <v>97</v>
      </c>
      <c r="K37" s="19"/>
      <c r="L37" s="19" t="s">
        <v>155</v>
      </c>
      <c r="M37" s="19"/>
      <c r="N37" s="19"/>
      <c r="O37" s="19"/>
      <c r="P37" s="19"/>
      <c r="Q37" s="19"/>
      <c r="R37" s="19"/>
      <c r="S37" s="19">
        <v>0</v>
      </c>
      <c r="T37" s="19">
        <v>0</v>
      </c>
      <c r="U37" s="19">
        <v>0</v>
      </c>
      <c r="V37" s="19" t="s">
        <v>141</v>
      </c>
      <c r="W37" s="19" t="s">
        <v>90</v>
      </c>
      <c r="X37" s="19" t="s">
        <v>90</v>
      </c>
      <c r="Y37" s="18" t="s">
        <v>90</v>
      </c>
      <c r="Z37" s="18" t="s">
        <v>91</v>
      </c>
      <c r="AA37" s="34">
        <v>0</v>
      </c>
      <c r="AB37" s="34" t="s">
        <v>114</v>
      </c>
      <c r="AC37" s="34">
        <v>0</v>
      </c>
      <c r="AD37" s="34" t="s">
        <v>115</v>
      </c>
      <c r="AE37" s="19">
        <v>0</v>
      </c>
      <c r="AF37" s="19" t="s">
        <v>180</v>
      </c>
      <c r="AG37" s="19" t="s">
        <v>180</v>
      </c>
      <c r="AH37" s="19" t="s">
        <v>180</v>
      </c>
      <c r="AI37" s="19">
        <v>0</v>
      </c>
      <c r="AJ37" s="19" t="s">
        <v>161</v>
      </c>
      <c r="AK37" s="19" t="s">
        <v>161</v>
      </c>
      <c r="AL37" s="19" t="s">
        <v>161</v>
      </c>
      <c r="AM37" s="19">
        <v>0</v>
      </c>
      <c r="AN37" s="19">
        <v>0</v>
      </c>
      <c r="AO37" s="19" t="s">
        <v>194</v>
      </c>
      <c r="AP37" s="34" t="s">
        <v>195</v>
      </c>
      <c r="AQ37" s="19">
        <v>0</v>
      </c>
      <c r="AR37" s="19" t="s">
        <v>130</v>
      </c>
      <c r="AS37" s="19" t="s">
        <v>131</v>
      </c>
      <c r="AT37" s="19" t="s">
        <v>131</v>
      </c>
      <c r="AU37" s="19">
        <v>0</v>
      </c>
      <c r="AV37" s="19">
        <v>0</v>
      </c>
      <c r="AW37" s="19" t="s">
        <v>209</v>
      </c>
      <c r="AX37" s="19" t="s">
        <v>209</v>
      </c>
      <c r="AY37" s="19">
        <v>0</v>
      </c>
      <c r="AZ37" s="19">
        <v>0</v>
      </c>
      <c r="BA37" s="19" t="s">
        <v>216</v>
      </c>
      <c r="BB37" s="19" t="s">
        <v>216</v>
      </c>
      <c r="BC37" s="19">
        <v>0</v>
      </c>
      <c r="BD37" s="19">
        <v>0</v>
      </c>
      <c r="BE37" s="19">
        <v>0</v>
      </c>
      <c r="BF37" s="19">
        <v>0</v>
      </c>
      <c r="BG37" s="7" t="s">
        <v>168</v>
      </c>
      <c r="BH37" s="7" t="s">
        <v>168</v>
      </c>
      <c r="BI37" s="7" t="s">
        <v>168</v>
      </c>
      <c r="BJ37" s="7" t="s">
        <v>168</v>
      </c>
      <c r="BK37" s="19">
        <v>0</v>
      </c>
      <c r="BL37" s="19">
        <v>0</v>
      </c>
      <c r="BM37" s="19" t="s">
        <v>166</v>
      </c>
      <c r="BN37" s="19" t="s">
        <v>166</v>
      </c>
      <c r="BO37" s="19" t="s">
        <v>157</v>
      </c>
      <c r="BP37" s="19" t="s">
        <v>157</v>
      </c>
      <c r="BQ37" s="19" t="s">
        <v>157</v>
      </c>
      <c r="BR37" s="19" t="s">
        <v>157</v>
      </c>
      <c r="BS37" s="19"/>
      <c r="BT37" s="19"/>
      <c r="BU37" s="19"/>
      <c r="BV37" s="19"/>
      <c r="BW37" s="18" t="s">
        <v>71</v>
      </c>
    </row>
    <row r="38" spans="1:75" s="10" customFormat="1" ht="15.75" x14ac:dyDescent="0.25">
      <c r="A38" s="6" t="s">
        <v>57</v>
      </c>
      <c r="B38" s="40" t="s">
        <v>58</v>
      </c>
      <c r="C38" s="7">
        <f t="shared" si="10"/>
        <v>181</v>
      </c>
      <c r="D38" s="7">
        <f t="shared" si="10"/>
        <v>197</v>
      </c>
      <c r="E38" s="7">
        <f t="shared" si="10"/>
        <v>201</v>
      </c>
      <c r="F38" s="7">
        <f t="shared" si="10"/>
        <v>202</v>
      </c>
      <c r="G38" s="7">
        <v>19</v>
      </c>
      <c r="H38" s="7">
        <v>22</v>
      </c>
      <c r="I38" s="7">
        <v>24</v>
      </c>
      <c r="J38" s="7">
        <v>25</v>
      </c>
      <c r="K38" s="7">
        <v>12</v>
      </c>
      <c r="L38" s="7">
        <v>14</v>
      </c>
      <c r="M38" s="7">
        <v>14</v>
      </c>
      <c r="N38" s="7">
        <v>15</v>
      </c>
      <c r="O38" s="7">
        <v>3</v>
      </c>
      <c r="P38" s="7">
        <v>3</v>
      </c>
      <c r="Q38" s="7">
        <v>3</v>
      </c>
      <c r="R38" s="7">
        <v>3</v>
      </c>
      <c r="S38" s="7">
        <v>7</v>
      </c>
      <c r="T38" s="7">
        <v>7</v>
      </c>
      <c r="U38" s="7">
        <v>8</v>
      </c>
      <c r="V38" s="7">
        <v>10</v>
      </c>
      <c r="W38" s="7">
        <v>9</v>
      </c>
      <c r="X38" s="7">
        <v>9</v>
      </c>
      <c r="Y38" s="7">
        <v>10</v>
      </c>
      <c r="Z38" s="7">
        <v>7</v>
      </c>
      <c r="AA38" s="27">
        <v>16</v>
      </c>
      <c r="AB38" s="27">
        <v>20</v>
      </c>
      <c r="AC38" s="27">
        <v>18</v>
      </c>
      <c r="AD38" s="27">
        <v>18</v>
      </c>
      <c r="AE38" s="7">
        <v>9</v>
      </c>
      <c r="AF38" s="7">
        <v>11</v>
      </c>
      <c r="AG38" s="7">
        <v>12</v>
      </c>
      <c r="AH38" s="7">
        <v>12</v>
      </c>
      <c r="AI38" s="7">
        <v>5</v>
      </c>
      <c r="AJ38" s="7">
        <v>5</v>
      </c>
      <c r="AK38" s="7">
        <v>5</v>
      </c>
      <c r="AL38" s="7">
        <v>5</v>
      </c>
      <c r="AM38" s="7">
        <v>19</v>
      </c>
      <c r="AN38" s="7">
        <v>20</v>
      </c>
      <c r="AO38" s="7">
        <v>20</v>
      </c>
      <c r="AP38" s="7">
        <v>22</v>
      </c>
      <c r="AQ38" s="7">
        <v>5</v>
      </c>
      <c r="AR38" s="7">
        <v>6</v>
      </c>
      <c r="AS38" s="7">
        <v>6</v>
      </c>
      <c r="AT38" s="7">
        <v>6</v>
      </c>
      <c r="AU38" s="7">
        <v>24</v>
      </c>
      <c r="AV38" s="7">
        <v>25</v>
      </c>
      <c r="AW38" s="7">
        <v>25</v>
      </c>
      <c r="AX38" s="7">
        <v>25</v>
      </c>
      <c r="AY38" s="7">
        <v>14</v>
      </c>
      <c r="AZ38" s="7">
        <v>14</v>
      </c>
      <c r="BA38" s="7">
        <v>14</v>
      </c>
      <c r="BB38" s="7">
        <v>14</v>
      </c>
      <c r="BC38" s="7">
        <v>10</v>
      </c>
      <c r="BD38" s="7">
        <v>10</v>
      </c>
      <c r="BE38" s="7">
        <v>10</v>
      </c>
      <c r="BF38" s="7">
        <v>10</v>
      </c>
      <c r="BG38" s="7">
        <v>10</v>
      </c>
      <c r="BH38" s="7">
        <v>10</v>
      </c>
      <c r="BI38" s="7">
        <v>10</v>
      </c>
      <c r="BJ38" s="7">
        <v>10</v>
      </c>
      <c r="BK38" s="7">
        <v>9</v>
      </c>
      <c r="BL38" s="7">
        <v>11</v>
      </c>
      <c r="BM38" s="7">
        <v>11</v>
      </c>
      <c r="BN38" s="7">
        <v>8</v>
      </c>
      <c r="BO38" s="7">
        <v>2</v>
      </c>
      <c r="BP38" s="7">
        <v>3</v>
      </c>
      <c r="BQ38" s="7">
        <v>3</v>
      </c>
      <c r="BR38" s="7">
        <v>3</v>
      </c>
      <c r="BS38" s="7">
        <v>8</v>
      </c>
      <c r="BT38" s="7">
        <v>7</v>
      </c>
      <c r="BU38" s="7">
        <v>8</v>
      </c>
      <c r="BV38" s="7">
        <v>9</v>
      </c>
      <c r="BW38" s="15" t="s">
        <v>72</v>
      </c>
    </row>
    <row r="39" spans="1:75" s="8" customFormat="1" ht="75" x14ac:dyDescent="0.25">
      <c r="A39" s="6" t="s">
        <v>59</v>
      </c>
      <c r="B39" s="41" t="s">
        <v>60</v>
      </c>
      <c r="C39" s="7">
        <f t="shared" si="10"/>
        <v>181</v>
      </c>
      <c r="D39" s="7">
        <f t="shared" si="10"/>
        <v>197</v>
      </c>
      <c r="E39" s="7">
        <f t="shared" si="10"/>
        <v>201</v>
      </c>
      <c r="F39" s="7">
        <f t="shared" si="10"/>
        <v>202</v>
      </c>
      <c r="G39" s="7">
        <v>19</v>
      </c>
      <c r="H39" s="7">
        <v>22</v>
      </c>
      <c r="I39" s="7">
        <v>24</v>
      </c>
      <c r="J39" s="7">
        <v>25</v>
      </c>
      <c r="K39" s="7">
        <v>12</v>
      </c>
      <c r="L39" s="7">
        <v>14</v>
      </c>
      <c r="M39" s="7">
        <v>14</v>
      </c>
      <c r="N39" s="7">
        <v>15</v>
      </c>
      <c r="O39" s="7">
        <v>3</v>
      </c>
      <c r="P39" s="7">
        <v>3</v>
      </c>
      <c r="Q39" s="7">
        <v>3</v>
      </c>
      <c r="R39" s="7">
        <v>3</v>
      </c>
      <c r="S39" s="7">
        <v>7</v>
      </c>
      <c r="T39" s="7">
        <v>7</v>
      </c>
      <c r="U39" s="7">
        <v>8</v>
      </c>
      <c r="V39" s="7">
        <v>10</v>
      </c>
      <c r="W39" s="7">
        <v>9</v>
      </c>
      <c r="X39" s="7">
        <v>9</v>
      </c>
      <c r="Y39" s="7">
        <v>10</v>
      </c>
      <c r="Z39" s="7">
        <v>7</v>
      </c>
      <c r="AA39" s="27">
        <v>16</v>
      </c>
      <c r="AB39" s="27">
        <v>20</v>
      </c>
      <c r="AC39" s="27">
        <v>18</v>
      </c>
      <c r="AD39" s="27">
        <v>18</v>
      </c>
      <c r="AE39" s="7">
        <v>9</v>
      </c>
      <c r="AF39" s="7">
        <v>11</v>
      </c>
      <c r="AG39" s="7">
        <v>12</v>
      </c>
      <c r="AH39" s="7">
        <v>12</v>
      </c>
      <c r="AI39" s="7">
        <v>5</v>
      </c>
      <c r="AJ39" s="7">
        <v>5</v>
      </c>
      <c r="AK39" s="7">
        <v>5</v>
      </c>
      <c r="AL39" s="7">
        <v>5</v>
      </c>
      <c r="AM39" s="7">
        <v>19</v>
      </c>
      <c r="AN39" s="7">
        <v>20</v>
      </c>
      <c r="AO39" s="7">
        <v>20</v>
      </c>
      <c r="AP39" s="7">
        <v>22</v>
      </c>
      <c r="AQ39" s="7">
        <v>5</v>
      </c>
      <c r="AR39" s="7">
        <v>6</v>
      </c>
      <c r="AS39" s="7">
        <v>6</v>
      </c>
      <c r="AT39" s="7">
        <v>6</v>
      </c>
      <c r="AU39" s="7">
        <v>24</v>
      </c>
      <c r="AV39" s="7">
        <v>25</v>
      </c>
      <c r="AW39" s="7">
        <v>25</v>
      </c>
      <c r="AX39" s="7">
        <v>25</v>
      </c>
      <c r="AY39" s="7">
        <v>14</v>
      </c>
      <c r="AZ39" s="7">
        <v>14</v>
      </c>
      <c r="BA39" s="7">
        <v>14</v>
      </c>
      <c r="BB39" s="7">
        <v>14</v>
      </c>
      <c r="BC39" s="7">
        <v>10</v>
      </c>
      <c r="BD39" s="7">
        <v>10</v>
      </c>
      <c r="BE39" s="7">
        <v>10</v>
      </c>
      <c r="BF39" s="7">
        <v>10</v>
      </c>
      <c r="BG39" s="7">
        <v>10</v>
      </c>
      <c r="BH39" s="7">
        <v>10</v>
      </c>
      <c r="BI39" s="7">
        <v>10</v>
      </c>
      <c r="BJ39" s="7">
        <v>10</v>
      </c>
      <c r="BK39" s="7">
        <v>9</v>
      </c>
      <c r="BL39" s="7">
        <v>11</v>
      </c>
      <c r="BM39" s="7">
        <v>11</v>
      </c>
      <c r="BN39" s="7">
        <v>8</v>
      </c>
      <c r="BO39" s="7">
        <v>2</v>
      </c>
      <c r="BP39" s="7">
        <v>3</v>
      </c>
      <c r="BQ39" s="7">
        <v>3</v>
      </c>
      <c r="BR39" s="7">
        <v>3</v>
      </c>
      <c r="BS39" s="7">
        <v>8</v>
      </c>
      <c r="BT39" s="7">
        <v>7</v>
      </c>
      <c r="BU39" s="7">
        <v>8</v>
      </c>
      <c r="BV39" s="7">
        <v>9</v>
      </c>
      <c r="BW39" s="15"/>
    </row>
    <row r="40" spans="1:75" s="8" customFormat="1" ht="45" x14ac:dyDescent="0.25">
      <c r="A40" s="6" t="s">
        <v>61</v>
      </c>
      <c r="B40" s="41" t="s">
        <v>67</v>
      </c>
      <c r="C40" s="7">
        <f t="shared" si="10"/>
        <v>56</v>
      </c>
      <c r="D40" s="7">
        <f t="shared" si="10"/>
        <v>70</v>
      </c>
      <c r="E40" s="7">
        <f t="shared" si="10"/>
        <v>75</v>
      </c>
      <c r="F40" s="7">
        <f t="shared" si="10"/>
        <v>78</v>
      </c>
      <c r="G40" s="7">
        <v>0</v>
      </c>
      <c r="H40" s="7">
        <v>1</v>
      </c>
      <c r="I40" s="7">
        <v>1</v>
      </c>
      <c r="J40" s="7">
        <v>1</v>
      </c>
      <c r="K40" s="7">
        <v>12</v>
      </c>
      <c r="L40" s="7">
        <v>14</v>
      </c>
      <c r="M40" s="7">
        <v>14</v>
      </c>
      <c r="N40" s="7">
        <v>15</v>
      </c>
      <c r="O40" s="7"/>
      <c r="P40" s="7"/>
      <c r="Q40" s="7"/>
      <c r="R40" s="7"/>
      <c r="S40" s="7">
        <v>0</v>
      </c>
      <c r="T40" s="7">
        <v>3</v>
      </c>
      <c r="U40" s="7">
        <v>4</v>
      </c>
      <c r="V40" s="7">
        <v>5</v>
      </c>
      <c r="W40" s="7">
        <v>1</v>
      </c>
      <c r="X40" s="7">
        <v>2</v>
      </c>
      <c r="Y40" s="7">
        <v>2</v>
      </c>
      <c r="Z40" s="7">
        <v>2</v>
      </c>
      <c r="AA40" s="27">
        <v>4</v>
      </c>
      <c r="AB40" s="27">
        <v>3</v>
      </c>
      <c r="AC40" s="27">
        <v>3</v>
      </c>
      <c r="AD40" s="27">
        <v>1</v>
      </c>
      <c r="AE40" s="7">
        <v>9</v>
      </c>
      <c r="AF40" s="7">
        <v>11</v>
      </c>
      <c r="AG40" s="7">
        <v>12</v>
      </c>
      <c r="AH40" s="7">
        <v>12</v>
      </c>
      <c r="AI40" s="7">
        <v>4</v>
      </c>
      <c r="AJ40" s="7">
        <v>5</v>
      </c>
      <c r="AK40" s="7">
        <v>5</v>
      </c>
      <c r="AL40" s="7">
        <v>5</v>
      </c>
      <c r="AM40" s="7">
        <v>19</v>
      </c>
      <c r="AN40" s="7">
        <v>20</v>
      </c>
      <c r="AO40" s="7">
        <v>20</v>
      </c>
      <c r="AP40" s="7">
        <v>22</v>
      </c>
      <c r="AQ40" s="7">
        <v>0</v>
      </c>
      <c r="AR40" s="7">
        <v>0</v>
      </c>
      <c r="AS40" s="7">
        <v>0</v>
      </c>
      <c r="AT40" s="7">
        <v>0</v>
      </c>
      <c r="AU40" s="7">
        <v>5</v>
      </c>
      <c r="AV40" s="7">
        <v>7</v>
      </c>
      <c r="AW40" s="7">
        <v>7</v>
      </c>
      <c r="AX40" s="7">
        <v>8</v>
      </c>
      <c r="AY40" s="7">
        <v>0</v>
      </c>
      <c r="AZ40" s="7">
        <v>0</v>
      </c>
      <c r="BA40" s="7">
        <v>0</v>
      </c>
      <c r="BB40" s="7">
        <v>0</v>
      </c>
      <c r="BC40" s="7">
        <v>0</v>
      </c>
      <c r="BD40" s="7">
        <v>0</v>
      </c>
      <c r="BE40" s="7">
        <v>2</v>
      </c>
      <c r="BF40" s="7">
        <v>2</v>
      </c>
      <c r="BG40" s="7">
        <v>1</v>
      </c>
      <c r="BH40" s="7">
        <v>2</v>
      </c>
      <c r="BI40" s="7">
        <v>2</v>
      </c>
      <c r="BJ40" s="7">
        <v>2</v>
      </c>
      <c r="BK40" s="7">
        <v>1</v>
      </c>
      <c r="BL40" s="7">
        <v>2</v>
      </c>
      <c r="BM40" s="7">
        <v>3</v>
      </c>
      <c r="BN40" s="7">
        <v>3</v>
      </c>
      <c r="BO40" s="7">
        <v>0</v>
      </c>
      <c r="BP40" s="7">
        <v>0</v>
      </c>
      <c r="BQ40" s="7">
        <v>0</v>
      </c>
      <c r="BR40" s="7">
        <v>0</v>
      </c>
      <c r="BS40" s="7">
        <v>0</v>
      </c>
      <c r="BT40" s="7">
        <v>0</v>
      </c>
      <c r="BU40" s="7">
        <v>0</v>
      </c>
      <c r="BV40" s="7">
        <v>0</v>
      </c>
      <c r="BW40" s="15"/>
    </row>
    <row r="41" spans="1:75" s="8" customFormat="1" ht="60" x14ac:dyDescent="0.25">
      <c r="A41" s="9" t="s">
        <v>62</v>
      </c>
      <c r="B41" s="42" t="s">
        <v>68</v>
      </c>
      <c r="C41" s="7">
        <f t="shared" si="10"/>
        <v>6</v>
      </c>
      <c r="D41" s="7">
        <f t="shared" si="10"/>
        <v>8</v>
      </c>
      <c r="E41" s="7">
        <f t="shared" si="10"/>
        <v>12</v>
      </c>
      <c r="F41" s="7">
        <f t="shared" si="10"/>
        <v>14</v>
      </c>
      <c r="G41" s="7">
        <v>0</v>
      </c>
      <c r="H41" s="7">
        <v>0</v>
      </c>
      <c r="I41" s="7">
        <v>0</v>
      </c>
      <c r="J41" s="7">
        <v>0</v>
      </c>
      <c r="K41" s="7">
        <v>0</v>
      </c>
      <c r="L41" s="7">
        <v>0</v>
      </c>
      <c r="M41" s="7">
        <v>0</v>
      </c>
      <c r="N41" s="7">
        <v>0</v>
      </c>
      <c r="O41" s="7"/>
      <c r="P41" s="7"/>
      <c r="Q41" s="7"/>
      <c r="R41" s="7"/>
      <c r="S41" s="7">
        <v>0</v>
      </c>
      <c r="T41" s="7">
        <v>0</v>
      </c>
      <c r="U41" s="7">
        <v>0</v>
      </c>
      <c r="V41" s="7">
        <v>0</v>
      </c>
      <c r="W41" s="7">
        <v>1</v>
      </c>
      <c r="X41" s="7">
        <v>1</v>
      </c>
      <c r="Y41" s="7">
        <v>1</v>
      </c>
      <c r="Z41" s="7">
        <v>1</v>
      </c>
      <c r="AA41" s="27">
        <v>0</v>
      </c>
      <c r="AB41" s="27">
        <v>0</v>
      </c>
      <c r="AC41" s="27">
        <v>0</v>
      </c>
      <c r="AD41" s="27">
        <v>0</v>
      </c>
      <c r="AE41" s="7">
        <v>0</v>
      </c>
      <c r="AF41" s="7">
        <v>0</v>
      </c>
      <c r="AG41" s="7">
        <v>0</v>
      </c>
      <c r="AH41" s="7">
        <v>0</v>
      </c>
      <c r="AI41" s="7">
        <v>4</v>
      </c>
      <c r="AJ41" s="7">
        <v>4</v>
      </c>
      <c r="AK41" s="7">
        <v>4</v>
      </c>
      <c r="AL41" s="7">
        <v>4</v>
      </c>
      <c r="AM41" s="7">
        <v>0</v>
      </c>
      <c r="AN41" s="7">
        <v>0</v>
      </c>
      <c r="AO41" s="7">
        <v>0</v>
      </c>
      <c r="AP41" s="7">
        <v>0</v>
      </c>
      <c r="AQ41" s="7">
        <v>0</v>
      </c>
      <c r="AR41" s="7">
        <v>0</v>
      </c>
      <c r="AS41" s="7">
        <v>0</v>
      </c>
      <c r="AT41" s="7">
        <v>0</v>
      </c>
      <c r="AU41" s="7">
        <v>1</v>
      </c>
      <c r="AV41" s="7">
        <v>3</v>
      </c>
      <c r="AW41" s="7">
        <v>5</v>
      </c>
      <c r="AX41" s="7">
        <v>7</v>
      </c>
      <c r="AY41" s="7">
        <v>0</v>
      </c>
      <c r="AZ41" s="7">
        <v>0</v>
      </c>
      <c r="BA41" s="7">
        <v>0</v>
      </c>
      <c r="BB41" s="7">
        <v>0</v>
      </c>
      <c r="BC41" s="7">
        <v>0</v>
      </c>
      <c r="BD41" s="7">
        <v>0</v>
      </c>
      <c r="BE41" s="7">
        <v>2</v>
      </c>
      <c r="BF41" s="7">
        <v>2</v>
      </c>
      <c r="BG41" s="7">
        <v>0</v>
      </c>
      <c r="BH41" s="7">
        <v>0</v>
      </c>
      <c r="BI41" s="7">
        <v>0</v>
      </c>
      <c r="BJ41" s="7">
        <v>0</v>
      </c>
      <c r="BK41" s="7">
        <v>0</v>
      </c>
      <c r="BL41" s="7">
        <v>0</v>
      </c>
      <c r="BM41" s="7">
        <v>0</v>
      </c>
      <c r="BN41" s="7">
        <v>0</v>
      </c>
      <c r="BO41" s="7">
        <v>0</v>
      </c>
      <c r="BP41" s="7">
        <v>0</v>
      </c>
      <c r="BQ41" s="7">
        <v>0</v>
      </c>
      <c r="BR41" s="7">
        <v>0</v>
      </c>
      <c r="BS41" s="7">
        <v>0</v>
      </c>
      <c r="BT41" s="7">
        <v>0</v>
      </c>
      <c r="BU41" s="7">
        <v>0</v>
      </c>
      <c r="BV41" s="7">
        <v>0</v>
      </c>
      <c r="BW41" s="15" t="s">
        <v>72</v>
      </c>
    </row>
  </sheetData>
  <autoFilter ref="A3:F3"/>
  <mergeCells count="23">
    <mergeCell ref="S2:V2"/>
    <mergeCell ref="AU2:AX2"/>
    <mergeCell ref="A2:A3"/>
    <mergeCell ref="B2:B3"/>
    <mergeCell ref="C2:F2"/>
    <mergeCell ref="O2:R2"/>
    <mergeCell ref="AQ2:AT2"/>
    <mergeCell ref="O23:P23"/>
    <mergeCell ref="Q23:R23"/>
    <mergeCell ref="BW2:BW3"/>
    <mergeCell ref="W2:Z2"/>
    <mergeCell ref="G2:J2"/>
    <mergeCell ref="K2:N2"/>
    <mergeCell ref="BO2:BR2"/>
    <mergeCell ref="AI2:AL2"/>
    <mergeCell ref="BK2:BN2"/>
    <mergeCell ref="BG2:BJ2"/>
    <mergeCell ref="AE2:AH2"/>
    <mergeCell ref="AM2:AP2"/>
    <mergeCell ref="BS2:BV2"/>
    <mergeCell ref="AA2:AD2"/>
    <mergeCell ref="BC2:BF2"/>
    <mergeCell ref="AY2:BB2"/>
  </mergeCells>
  <pageMargins left="0.70866141732283472" right="0.70866141732283472" top="0.74803149606299213" bottom="0.74803149606299213" header="0.31496062992125984" footer="0.31496062992125984"/>
  <pageSetup paperSize="9" scale="47" fitToWidth="0" fitToHeight="2" pageOrder="overThenDown" orientation="landscape" r:id="rId1"/>
  <colBreaks count="7" manualBreakCount="7">
    <brk id="18" max="1048575" man="1"/>
    <brk id="26" max="1048575" man="1"/>
    <brk id="34" max="1048575" man="1"/>
    <brk id="42" max="1048575" man="1"/>
    <brk id="50" max="1048575" man="1"/>
    <brk id="58" max="1048575" man="1"/>
    <brk id="66"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dimension ref="A1:CB75"/>
  <sheetViews>
    <sheetView showGridLines="0" showZeros="0" zoomScale="75" zoomScaleNormal="75" workbookViewId="0">
      <pane xSplit="2" ySplit="3" topLeftCell="BX64" activePane="bottomRight" state="frozen"/>
      <selection pane="topRight" activeCell="C1" sqref="C1"/>
      <selection pane="bottomLeft" activeCell="A4" sqref="A4"/>
      <selection pane="bottomRight" activeCell="G69" sqref="G69:BZ70"/>
    </sheetView>
  </sheetViews>
  <sheetFormatPr defaultRowHeight="15.75" x14ac:dyDescent="0.25"/>
  <cols>
    <col min="1" max="1" width="4.5" style="180" customWidth="1"/>
    <col min="2" max="2" width="80.5" style="181" customWidth="1"/>
    <col min="3" max="3" width="27.625" style="182" customWidth="1"/>
    <col min="4" max="4" width="30.625" style="182" customWidth="1"/>
    <col min="5" max="5" width="73.875" style="182" customWidth="1"/>
    <col min="6" max="6" width="57.25" style="182" customWidth="1"/>
    <col min="7" max="30" width="20.625" style="114" customWidth="1"/>
    <col min="31" max="34" width="20.625" style="217" customWidth="1"/>
    <col min="35" max="54" width="20.625" style="114" customWidth="1"/>
    <col min="55" max="55" width="19" style="114" customWidth="1"/>
    <col min="56" max="56" width="17.875" style="114" customWidth="1"/>
    <col min="57" max="57" width="16.875" style="114" customWidth="1"/>
    <col min="58" max="58" width="19.375" style="114" customWidth="1"/>
    <col min="59" max="62" width="20.625" style="268" customWidth="1"/>
    <col min="63" max="78" width="20.625" style="114" customWidth="1"/>
    <col min="79" max="79" width="51.5" style="115" customWidth="1"/>
    <col min="80" max="16384" width="9" style="113"/>
  </cols>
  <sheetData>
    <row r="1" spans="1:79" x14ac:dyDescent="0.25">
      <c r="B1" s="181" t="s">
        <v>234</v>
      </c>
    </row>
    <row r="2" spans="1:79" s="116" customFormat="1" x14ac:dyDescent="0.25">
      <c r="A2" s="446" t="s">
        <v>0</v>
      </c>
      <c r="B2" s="447" t="s">
        <v>236</v>
      </c>
      <c r="C2" s="448" t="s">
        <v>228</v>
      </c>
      <c r="D2" s="449"/>
      <c r="E2" s="449"/>
      <c r="F2" s="450"/>
      <c r="G2" s="452" t="s">
        <v>93</v>
      </c>
      <c r="H2" s="453"/>
      <c r="I2" s="453"/>
      <c r="J2" s="454"/>
      <c r="K2" s="452" t="s">
        <v>156</v>
      </c>
      <c r="L2" s="453"/>
      <c r="M2" s="453"/>
      <c r="N2" s="454"/>
      <c r="O2" s="452" t="s">
        <v>220</v>
      </c>
      <c r="P2" s="453"/>
      <c r="Q2" s="453"/>
      <c r="R2" s="454"/>
      <c r="S2" s="452" t="s">
        <v>142</v>
      </c>
      <c r="T2" s="453"/>
      <c r="U2" s="453"/>
      <c r="V2" s="454"/>
      <c r="W2" s="452" t="s">
        <v>92</v>
      </c>
      <c r="X2" s="453"/>
      <c r="Y2" s="453"/>
      <c r="Z2" s="454"/>
      <c r="AA2" s="455" t="s">
        <v>116</v>
      </c>
      <c r="AB2" s="455"/>
      <c r="AC2" s="455"/>
      <c r="AD2" s="455"/>
      <c r="AE2" s="455" t="s">
        <v>405</v>
      </c>
      <c r="AF2" s="455"/>
      <c r="AG2" s="455"/>
      <c r="AH2" s="455"/>
      <c r="AI2" s="455" t="s">
        <v>181</v>
      </c>
      <c r="AJ2" s="455"/>
      <c r="AK2" s="455"/>
      <c r="AL2" s="455"/>
      <c r="AM2" s="452" t="s">
        <v>162</v>
      </c>
      <c r="AN2" s="453"/>
      <c r="AO2" s="453"/>
      <c r="AP2" s="454"/>
      <c r="AQ2" s="452" t="s">
        <v>196</v>
      </c>
      <c r="AR2" s="453"/>
      <c r="AS2" s="453"/>
      <c r="AT2" s="454"/>
      <c r="AU2" s="441" t="s">
        <v>132</v>
      </c>
      <c r="AV2" s="442"/>
      <c r="AW2" s="442"/>
      <c r="AX2" s="443"/>
      <c r="AY2" s="452" t="s">
        <v>210</v>
      </c>
      <c r="AZ2" s="453"/>
      <c r="BA2" s="453"/>
      <c r="BB2" s="454"/>
      <c r="BC2" s="452" t="s">
        <v>217</v>
      </c>
      <c r="BD2" s="453"/>
      <c r="BE2" s="453"/>
      <c r="BF2" s="454"/>
      <c r="BG2" s="456" t="s">
        <v>121</v>
      </c>
      <c r="BH2" s="457"/>
      <c r="BI2" s="457"/>
      <c r="BJ2" s="458"/>
      <c r="BK2" s="441" t="s">
        <v>170</v>
      </c>
      <c r="BL2" s="442"/>
      <c r="BM2" s="442"/>
      <c r="BN2" s="443"/>
      <c r="BO2" s="452" t="s">
        <v>167</v>
      </c>
      <c r="BP2" s="453"/>
      <c r="BQ2" s="453"/>
      <c r="BR2" s="454"/>
      <c r="BS2" s="452" t="s">
        <v>158</v>
      </c>
      <c r="BT2" s="453"/>
      <c r="BU2" s="453"/>
      <c r="BV2" s="454"/>
      <c r="BW2" s="452" t="s">
        <v>105</v>
      </c>
      <c r="BX2" s="453"/>
      <c r="BY2" s="453"/>
      <c r="BZ2" s="454"/>
      <c r="CA2" s="444" t="s">
        <v>69</v>
      </c>
    </row>
    <row r="3" spans="1:79" s="116" customFormat="1" x14ac:dyDescent="0.25">
      <c r="A3" s="446"/>
      <c r="B3" s="447"/>
      <c r="C3" s="209">
        <v>2017</v>
      </c>
      <c r="D3" s="209">
        <v>2018</v>
      </c>
      <c r="E3" s="209">
        <v>2019</v>
      </c>
      <c r="F3" s="209">
        <v>2020</v>
      </c>
      <c r="G3" s="248">
        <v>2017</v>
      </c>
      <c r="H3" s="248">
        <v>2018</v>
      </c>
      <c r="I3" s="248">
        <v>2019</v>
      </c>
      <c r="J3" s="248">
        <v>2020</v>
      </c>
      <c r="K3" s="248">
        <v>2017</v>
      </c>
      <c r="L3" s="248">
        <v>2018</v>
      </c>
      <c r="M3" s="248">
        <v>2019</v>
      </c>
      <c r="N3" s="248">
        <v>2020</v>
      </c>
      <c r="O3" s="248">
        <v>2017</v>
      </c>
      <c r="P3" s="248">
        <v>2018</v>
      </c>
      <c r="Q3" s="248">
        <v>2019</v>
      </c>
      <c r="R3" s="248">
        <v>2020</v>
      </c>
      <c r="S3" s="248">
        <v>2017</v>
      </c>
      <c r="T3" s="248">
        <v>2018</v>
      </c>
      <c r="U3" s="248">
        <v>2019</v>
      </c>
      <c r="V3" s="248">
        <v>2020</v>
      </c>
      <c r="W3" s="249">
        <v>2017</v>
      </c>
      <c r="X3" s="249">
        <v>2018</v>
      </c>
      <c r="Y3" s="249">
        <v>2019</v>
      </c>
      <c r="Z3" s="249">
        <v>2020</v>
      </c>
      <c r="AA3" s="249">
        <v>2017</v>
      </c>
      <c r="AB3" s="249">
        <v>2018</v>
      </c>
      <c r="AC3" s="249">
        <v>2019</v>
      </c>
      <c r="AD3" s="249">
        <v>2020</v>
      </c>
      <c r="AE3" s="248">
        <v>2017</v>
      </c>
      <c r="AF3" s="248">
        <v>2018</v>
      </c>
      <c r="AG3" s="248">
        <v>2019</v>
      </c>
      <c r="AH3" s="248">
        <v>2020</v>
      </c>
      <c r="AI3" s="249">
        <v>2017</v>
      </c>
      <c r="AJ3" s="249">
        <v>2018</v>
      </c>
      <c r="AK3" s="249">
        <v>2019</v>
      </c>
      <c r="AL3" s="249">
        <v>2020</v>
      </c>
      <c r="AM3" s="248">
        <v>2017</v>
      </c>
      <c r="AN3" s="248">
        <v>2018</v>
      </c>
      <c r="AO3" s="248">
        <v>2019</v>
      </c>
      <c r="AP3" s="248">
        <v>2020</v>
      </c>
      <c r="AQ3" s="249">
        <v>2017</v>
      </c>
      <c r="AR3" s="249">
        <v>2018</v>
      </c>
      <c r="AS3" s="249">
        <v>2019</v>
      </c>
      <c r="AT3" s="249">
        <v>2020</v>
      </c>
      <c r="AU3" s="248">
        <v>2017</v>
      </c>
      <c r="AV3" s="248">
        <v>2018</v>
      </c>
      <c r="AW3" s="248">
        <v>2019</v>
      </c>
      <c r="AX3" s="248">
        <v>2020</v>
      </c>
      <c r="AY3" s="249">
        <v>2017</v>
      </c>
      <c r="AZ3" s="249">
        <v>2018</v>
      </c>
      <c r="BA3" s="249">
        <v>2019</v>
      </c>
      <c r="BB3" s="249">
        <v>2020</v>
      </c>
      <c r="BC3" s="249">
        <v>2017</v>
      </c>
      <c r="BD3" s="249">
        <v>2018</v>
      </c>
      <c r="BE3" s="249">
        <v>2019</v>
      </c>
      <c r="BF3" s="249">
        <v>2020</v>
      </c>
      <c r="BG3" s="269">
        <v>2017</v>
      </c>
      <c r="BH3" s="269">
        <v>2018</v>
      </c>
      <c r="BI3" s="269">
        <v>2019</v>
      </c>
      <c r="BJ3" s="269">
        <v>2020</v>
      </c>
      <c r="BK3" s="248">
        <v>2017</v>
      </c>
      <c r="BL3" s="248">
        <v>2018</v>
      </c>
      <c r="BM3" s="248">
        <v>2019</v>
      </c>
      <c r="BN3" s="248">
        <v>2020</v>
      </c>
      <c r="BO3" s="256">
        <v>2017</v>
      </c>
      <c r="BP3" s="256">
        <v>2018</v>
      </c>
      <c r="BQ3" s="256">
        <v>2019</v>
      </c>
      <c r="BR3" s="256">
        <v>2020</v>
      </c>
      <c r="BS3" s="256">
        <v>2017</v>
      </c>
      <c r="BT3" s="256">
        <v>2018</v>
      </c>
      <c r="BU3" s="256">
        <v>2019</v>
      </c>
      <c r="BV3" s="256">
        <v>2020</v>
      </c>
      <c r="BW3" s="249">
        <v>2017</v>
      </c>
      <c r="BX3" s="249">
        <v>2018</v>
      </c>
      <c r="BY3" s="249">
        <v>2019</v>
      </c>
      <c r="BZ3" s="249">
        <v>2020</v>
      </c>
      <c r="CA3" s="445"/>
    </row>
    <row r="4" spans="1:79" s="116" customFormat="1" ht="31.5" x14ac:dyDescent="0.25">
      <c r="A4" s="183">
        <v>1</v>
      </c>
      <c r="B4" s="184" t="s">
        <v>1</v>
      </c>
      <c r="C4" s="185">
        <f>SUMIF($G$3:$BZ$3,C$3,$G4:$BZ4)</f>
        <v>987</v>
      </c>
      <c r="D4" s="185">
        <f t="shared" ref="D4:F34" si="0">SUMIF($G$3:$BZ$3,D$3,$G4:$BZ4)</f>
        <v>1002</v>
      </c>
      <c r="E4" s="185">
        <f t="shared" si="0"/>
        <v>1008</v>
      </c>
      <c r="F4" s="185">
        <f t="shared" si="0"/>
        <v>1014</v>
      </c>
      <c r="G4" s="119">
        <v>81</v>
      </c>
      <c r="H4" s="119">
        <v>77</v>
      </c>
      <c r="I4" s="119">
        <v>77</v>
      </c>
      <c r="J4" s="119">
        <v>77</v>
      </c>
      <c r="K4" s="119">
        <v>55</v>
      </c>
      <c r="L4" s="119">
        <v>55</v>
      </c>
      <c r="M4" s="119">
        <v>56</v>
      </c>
      <c r="N4" s="119">
        <v>56</v>
      </c>
      <c r="O4" s="119">
        <v>53</v>
      </c>
      <c r="P4" s="119">
        <v>55</v>
      </c>
      <c r="Q4" s="119">
        <v>55</v>
      </c>
      <c r="R4" s="119">
        <v>55</v>
      </c>
      <c r="S4" s="120">
        <v>30</v>
      </c>
      <c r="T4" s="120">
        <v>33</v>
      </c>
      <c r="U4" s="120">
        <v>33</v>
      </c>
      <c r="V4" s="120">
        <v>34</v>
      </c>
      <c r="W4" s="119">
        <v>50</v>
      </c>
      <c r="X4" s="119">
        <v>54</v>
      </c>
      <c r="Y4" s="119">
        <v>54</v>
      </c>
      <c r="Z4" s="119">
        <v>54</v>
      </c>
      <c r="AA4" s="119">
        <v>107</v>
      </c>
      <c r="AB4" s="119">
        <v>110</v>
      </c>
      <c r="AC4" s="119">
        <v>112</v>
      </c>
      <c r="AD4" s="119">
        <v>112</v>
      </c>
      <c r="AE4" s="137">
        <v>53</v>
      </c>
      <c r="AF4" s="137">
        <v>54</v>
      </c>
      <c r="AG4" s="137">
        <v>54</v>
      </c>
      <c r="AH4" s="137">
        <v>54</v>
      </c>
      <c r="AI4" s="119">
        <v>71</v>
      </c>
      <c r="AJ4" s="119">
        <v>72</v>
      </c>
      <c r="AK4" s="119">
        <v>72</v>
      </c>
      <c r="AL4" s="119">
        <v>72</v>
      </c>
      <c r="AM4" s="119">
        <v>48</v>
      </c>
      <c r="AN4" s="119">
        <v>50</v>
      </c>
      <c r="AO4" s="119">
        <v>50</v>
      </c>
      <c r="AP4" s="119">
        <v>50</v>
      </c>
      <c r="AQ4" s="121">
        <v>73</v>
      </c>
      <c r="AR4" s="121">
        <v>73</v>
      </c>
      <c r="AS4" s="121">
        <v>74</v>
      </c>
      <c r="AT4" s="121">
        <v>76</v>
      </c>
      <c r="AU4" s="119">
        <v>74</v>
      </c>
      <c r="AV4" s="119">
        <v>77</v>
      </c>
      <c r="AW4" s="119">
        <v>78</v>
      </c>
      <c r="AX4" s="119">
        <v>79</v>
      </c>
      <c r="AY4" s="119">
        <v>86</v>
      </c>
      <c r="AZ4" s="119">
        <v>86</v>
      </c>
      <c r="BA4" s="119">
        <v>86</v>
      </c>
      <c r="BB4" s="119">
        <v>86</v>
      </c>
      <c r="BC4" s="119">
        <v>61</v>
      </c>
      <c r="BD4" s="119">
        <v>61</v>
      </c>
      <c r="BE4" s="119">
        <v>62</v>
      </c>
      <c r="BF4" s="119">
        <v>62</v>
      </c>
      <c r="BG4" s="270">
        <v>32</v>
      </c>
      <c r="BH4" s="270">
        <v>32</v>
      </c>
      <c r="BI4" s="270">
        <v>33</v>
      </c>
      <c r="BJ4" s="270">
        <v>34</v>
      </c>
      <c r="BK4" s="119">
        <v>25</v>
      </c>
      <c r="BL4" s="119">
        <v>25</v>
      </c>
      <c r="BM4" s="119">
        <v>25</v>
      </c>
      <c r="BN4" s="119">
        <v>25</v>
      </c>
      <c r="BO4" s="119">
        <v>32</v>
      </c>
      <c r="BP4" s="119">
        <v>36</v>
      </c>
      <c r="BQ4" s="119">
        <v>38</v>
      </c>
      <c r="BR4" s="119">
        <v>39</v>
      </c>
      <c r="BS4" s="119">
        <v>29</v>
      </c>
      <c r="BT4" s="119">
        <v>30</v>
      </c>
      <c r="BU4" s="119">
        <v>30</v>
      </c>
      <c r="BV4" s="119">
        <v>30</v>
      </c>
      <c r="BW4" s="119">
        <v>27</v>
      </c>
      <c r="BX4" s="206">
        <v>22</v>
      </c>
      <c r="BY4" s="206">
        <v>19</v>
      </c>
      <c r="BZ4" s="206">
        <v>19</v>
      </c>
      <c r="CA4" s="122" t="s">
        <v>74</v>
      </c>
    </row>
    <row r="5" spans="1:79" s="116" customFormat="1" ht="31.5" x14ac:dyDescent="0.25">
      <c r="A5" s="212" t="s">
        <v>2</v>
      </c>
      <c r="B5" s="211" t="s">
        <v>404</v>
      </c>
      <c r="C5" s="185">
        <f>SUMIF($G$3:$BZ$3,C$3,$G5:$BZ5)</f>
        <v>566</v>
      </c>
      <c r="D5" s="185">
        <f t="shared" si="0"/>
        <v>647</v>
      </c>
      <c r="E5" s="185">
        <f t="shared" si="0"/>
        <v>732</v>
      </c>
      <c r="F5" s="185">
        <f t="shared" si="0"/>
        <v>823</v>
      </c>
      <c r="G5" s="118">
        <v>39</v>
      </c>
      <c r="H5" s="118">
        <v>39</v>
      </c>
      <c r="I5" s="118">
        <v>41</v>
      </c>
      <c r="J5" s="118">
        <v>43</v>
      </c>
      <c r="K5" s="118">
        <v>24</v>
      </c>
      <c r="L5" s="118">
        <v>41</v>
      </c>
      <c r="M5" s="118">
        <v>56</v>
      </c>
      <c r="N5" s="118">
        <v>56</v>
      </c>
      <c r="O5" s="118">
        <v>35</v>
      </c>
      <c r="P5" s="241">
        <v>7</v>
      </c>
      <c r="Q5" s="241">
        <v>14</v>
      </c>
      <c r="R5" s="241">
        <v>40</v>
      </c>
      <c r="S5" s="120">
        <v>26</v>
      </c>
      <c r="T5" s="120">
        <v>32</v>
      </c>
      <c r="U5" s="120">
        <v>33</v>
      </c>
      <c r="V5" s="120">
        <v>33</v>
      </c>
      <c r="W5" s="118">
        <v>50</v>
      </c>
      <c r="X5" s="118">
        <v>54</v>
      </c>
      <c r="Y5" s="118">
        <v>54</v>
      </c>
      <c r="Z5" s="118">
        <v>54</v>
      </c>
      <c r="AA5" s="123">
        <v>105</v>
      </c>
      <c r="AB5" s="123">
        <v>107</v>
      </c>
      <c r="AC5" s="123">
        <v>110</v>
      </c>
      <c r="AD5" s="123">
        <v>112</v>
      </c>
      <c r="AE5" s="137">
        <v>22</v>
      </c>
      <c r="AF5" s="137">
        <v>17</v>
      </c>
      <c r="AG5" s="137">
        <v>16</v>
      </c>
      <c r="AH5" s="137">
        <v>14</v>
      </c>
      <c r="AI5" s="137">
        <v>18</v>
      </c>
      <c r="AJ5" s="137">
        <v>38</v>
      </c>
      <c r="AK5" s="137">
        <v>58</v>
      </c>
      <c r="AL5" s="137">
        <v>72</v>
      </c>
      <c r="AM5" s="118">
        <v>22</v>
      </c>
      <c r="AN5" s="118">
        <v>23</v>
      </c>
      <c r="AO5" s="118">
        <v>23</v>
      </c>
      <c r="AP5" s="118">
        <v>23</v>
      </c>
      <c r="AQ5" s="141">
        <v>18</v>
      </c>
      <c r="AR5" s="141">
        <v>32</v>
      </c>
      <c r="AS5" s="141">
        <v>52</v>
      </c>
      <c r="AT5" s="141">
        <v>67</v>
      </c>
      <c r="AU5" s="123">
        <v>6</v>
      </c>
      <c r="AV5" s="118">
        <v>35</v>
      </c>
      <c r="AW5" s="123">
        <v>25</v>
      </c>
      <c r="AX5" s="123">
        <v>25</v>
      </c>
      <c r="AY5" s="137">
        <v>80</v>
      </c>
      <c r="AZ5" s="137">
        <v>82</v>
      </c>
      <c r="BA5" s="137">
        <v>84</v>
      </c>
      <c r="BB5" s="137">
        <v>84</v>
      </c>
      <c r="BC5" s="206">
        <v>34</v>
      </c>
      <c r="BD5" s="206">
        <v>45</v>
      </c>
      <c r="BE5" s="206">
        <v>53</v>
      </c>
      <c r="BF5" s="206">
        <v>55</v>
      </c>
      <c r="BG5" s="270">
        <v>25</v>
      </c>
      <c r="BH5" s="270">
        <v>28</v>
      </c>
      <c r="BI5" s="270">
        <v>30</v>
      </c>
      <c r="BJ5" s="270">
        <v>34</v>
      </c>
      <c r="BK5" s="118">
        <v>10</v>
      </c>
      <c r="BL5" s="118">
        <v>17</v>
      </c>
      <c r="BM5" s="118">
        <v>25</v>
      </c>
      <c r="BN5" s="118">
        <v>25</v>
      </c>
      <c r="BO5" s="118">
        <v>19</v>
      </c>
      <c r="BP5" s="118">
        <v>30</v>
      </c>
      <c r="BQ5" s="118">
        <v>35</v>
      </c>
      <c r="BR5" s="118">
        <v>37</v>
      </c>
      <c r="BS5" s="118">
        <v>29</v>
      </c>
      <c r="BT5" s="118">
        <v>0</v>
      </c>
      <c r="BU5" s="118">
        <v>4</v>
      </c>
      <c r="BV5" s="118">
        <v>30</v>
      </c>
      <c r="BW5" s="123">
        <v>4</v>
      </c>
      <c r="BX5" s="206">
        <v>20</v>
      </c>
      <c r="BY5" s="206">
        <v>19</v>
      </c>
      <c r="BZ5" s="206">
        <v>19</v>
      </c>
      <c r="CA5" s="122"/>
    </row>
    <row r="6" spans="1:79" s="160" customFormat="1" ht="47.25" x14ac:dyDescent="0.25">
      <c r="A6" s="155"/>
      <c r="B6" s="156" t="s">
        <v>227</v>
      </c>
      <c r="C6" s="157">
        <f>IF(ISNUMBER(C5/C4),C5/C4,"")</f>
        <v>0.57345491388044578</v>
      </c>
      <c r="D6" s="157">
        <f t="shared" ref="D6:BS6" si="1">IF(ISNUMBER(D5/D4),D5/D4,"")</f>
        <v>0.6457085828343313</v>
      </c>
      <c r="E6" s="157">
        <f t="shared" si="1"/>
        <v>0.72619047619047616</v>
      </c>
      <c r="F6" s="157">
        <f t="shared" si="1"/>
        <v>0.81163708086785014</v>
      </c>
      <c r="G6" s="157">
        <f t="shared" si="1"/>
        <v>0.48148148148148145</v>
      </c>
      <c r="H6" s="157">
        <f t="shared" si="1"/>
        <v>0.50649350649350644</v>
      </c>
      <c r="I6" s="157">
        <f t="shared" si="1"/>
        <v>0.53246753246753242</v>
      </c>
      <c r="J6" s="157">
        <f t="shared" si="1"/>
        <v>0.55844155844155841</v>
      </c>
      <c r="K6" s="157">
        <f t="shared" si="1"/>
        <v>0.43636363636363634</v>
      </c>
      <c r="L6" s="157">
        <f t="shared" si="1"/>
        <v>0.74545454545454548</v>
      </c>
      <c r="M6" s="157">
        <f t="shared" si="1"/>
        <v>1</v>
      </c>
      <c r="N6" s="157">
        <f t="shared" si="1"/>
        <v>1</v>
      </c>
      <c r="O6" s="157">
        <f t="shared" si="1"/>
        <v>0.660377358490566</v>
      </c>
      <c r="P6" s="157">
        <f t="shared" si="1"/>
        <v>0.12727272727272726</v>
      </c>
      <c r="Q6" s="157">
        <f t="shared" si="1"/>
        <v>0.25454545454545452</v>
      </c>
      <c r="R6" s="157">
        <f t="shared" si="1"/>
        <v>0.72727272727272729</v>
      </c>
      <c r="S6" s="157">
        <f t="shared" si="1"/>
        <v>0.8666666666666667</v>
      </c>
      <c r="T6" s="157">
        <f t="shared" si="1"/>
        <v>0.96969696969696972</v>
      </c>
      <c r="U6" s="157">
        <f t="shared" si="1"/>
        <v>1</v>
      </c>
      <c r="V6" s="157">
        <f t="shared" si="1"/>
        <v>0.97058823529411764</v>
      </c>
      <c r="W6" s="157">
        <f t="shared" si="1"/>
        <v>1</v>
      </c>
      <c r="X6" s="157">
        <f t="shared" si="1"/>
        <v>1</v>
      </c>
      <c r="Y6" s="157">
        <f t="shared" si="1"/>
        <v>1</v>
      </c>
      <c r="Z6" s="157">
        <f t="shared" si="1"/>
        <v>1</v>
      </c>
      <c r="AA6" s="157">
        <f t="shared" si="1"/>
        <v>0.98130841121495327</v>
      </c>
      <c r="AB6" s="157">
        <f t="shared" si="1"/>
        <v>0.97272727272727277</v>
      </c>
      <c r="AC6" s="157">
        <f t="shared" si="1"/>
        <v>0.9821428571428571</v>
      </c>
      <c r="AD6" s="157">
        <f t="shared" si="1"/>
        <v>1</v>
      </c>
      <c r="AE6" s="213">
        <f t="shared" ref="AE6:AL6" si="2">IF(ISNUMBER(AE5/AE4),AE5/AE4,"")</f>
        <v>0.41509433962264153</v>
      </c>
      <c r="AF6" s="213">
        <f t="shared" si="2"/>
        <v>0.31481481481481483</v>
      </c>
      <c r="AG6" s="213">
        <f t="shared" si="2"/>
        <v>0.29629629629629628</v>
      </c>
      <c r="AH6" s="213">
        <f t="shared" si="2"/>
        <v>0.25925925925925924</v>
      </c>
      <c r="AI6" s="157">
        <f t="shared" si="2"/>
        <v>0.25352112676056338</v>
      </c>
      <c r="AJ6" s="157">
        <f t="shared" si="2"/>
        <v>0.52777777777777779</v>
      </c>
      <c r="AK6" s="157">
        <f t="shared" si="2"/>
        <v>0.80555555555555558</v>
      </c>
      <c r="AL6" s="157">
        <f t="shared" si="2"/>
        <v>1</v>
      </c>
      <c r="AM6" s="157">
        <f t="shared" si="1"/>
        <v>0.45833333333333331</v>
      </c>
      <c r="AN6" s="157">
        <f t="shared" si="1"/>
        <v>0.46</v>
      </c>
      <c r="AO6" s="157">
        <f t="shared" si="1"/>
        <v>0.46</v>
      </c>
      <c r="AP6" s="157">
        <f t="shared" si="1"/>
        <v>0.46</v>
      </c>
      <c r="AQ6" s="158">
        <f t="shared" si="1"/>
        <v>0.24657534246575341</v>
      </c>
      <c r="AR6" s="158">
        <f t="shared" si="1"/>
        <v>0.43835616438356162</v>
      </c>
      <c r="AS6" s="158">
        <f t="shared" si="1"/>
        <v>0.70270270270270274</v>
      </c>
      <c r="AT6" s="158">
        <f t="shared" si="1"/>
        <v>0.88157894736842102</v>
      </c>
      <c r="AU6" s="157">
        <f t="shared" si="1"/>
        <v>8.1081081081081086E-2</v>
      </c>
      <c r="AV6" s="157">
        <f t="shared" si="1"/>
        <v>0.45454545454545453</v>
      </c>
      <c r="AW6" s="157">
        <f t="shared" si="1"/>
        <v>0.32051282051282054</v>
      </c>
      <c r="AX6" s="157">
        <f t="shared" si="1"/>
        <v>0.31645569620253167</v>
      </c>
      <c r="AY6" s="157">
        <f t="shared" si="1"/>
        <v>0.93023255813953487</v>
      </c>
      <c r="AZ6" s="157">
        <f t="shared" si="1"/>
        <v>0.95348837209302328</v>
      </c>
      <c r="BA6" s="157">
        <f t="shared" si="1"/>
        <v>0.97674418604651159</v>
      </c>
      <c r="BB6" s="157">
        <f t="shared" si="1"/>
        <v>0.97674418604651159</v>
      </c>
      <c r="BC6" s="230">
        <f t="shared" si="1"/>
        <v>0.55737704918032782</v>
      </c>
      <c r="BD6" s="230">
        <f t="shared" si="1"/>
        <v>0.73770491803278693</v>
      </c>
      <c r="BE6" s="230">
        <f t="shared" si="1"/>
        <v>0.85483870967741937</v>
      </c>
      <c r="BF6" s="230">
        <f t="shared" si="1"/>
        <v>0.88709677419354838</v>
      </c>
      <c r="BG6" s="271">
        <f t="shared" si="1"/>
        <v>0.78125</v>
      </c>
      <c r="BH6" s="271">
        <f t="shared" si="1"/>
        <v>0.875</v>
      </c>
      <c r="BI6" s="271">
        <f t="shared" si="1"/>
        <v>0.90909090909090906</v>
      </c>
      <c r="BJ6" s="271">
        <f t="shared" si="1"/>
        <v>1</v>
      </c>
      <c r="BK6" s="157">
        <f t="shared" si="1"/>
        <v>0.4</v>
      </c>
      <c r="BL6" s="157">
        <f t="shared" si="1"/>
        <v>0.68</v>
      </c>
      <c r="BM6" s="157">
        <f t="shared" si="1"/>
        <v>1</v>
      </c>
      <c r="BN6" s="157">
        <f t="shared" si="1"/>
        <v>1</v>
      </c>
      <c r="BO6" s="157">
        <f t="shared" si="1"/>
        <v>0.59375</v>
      </c>
      <c r="BP6" s="157">
        <f t="shared" si="1"/>
        <v>0.83333333333333337</v>
      </c>
      <c r="BQ6" s="157">
        <f t="shared" si="1"/>
        <v>0.92105263157894735</v>
      </c>
      <c r="BR6" s="157">
        <f t="shared" si="1"/>
        <v>0.94871794871794868</v>
      </c>
      <c r="BS6" s="157">
        <f t="shared" si="1"/>
        <v>1</v>
      </c>
      <c r="BT6" s="157">
        <f t="shared" ref="BT6:BZ6" si="3">IF(ISNUMBER(BT5/BT4),BT5/BT4,"")</f>
        <v>0</v>
      </c>
      <c r="BU6" s="157">
        <f t="shared" si="3"/>
        <v>0.13333333333333333</v>
      </c>
      <c r="BV6" s="157">
        <f t="shared" si="3"/>
        <v>1</v>
      </c>
      <c r="BW6" s="157">
        <f t="shared" si="3"/>
        <v>0.14814814814814814</v>
      </c>
      <c r="BX6" s="157">
        <f t="shared" si="3"/>
        <v>0.90909090909090906</v>
      </c>
      <c r="BY6" s="157">
        <f t="shared" si="3"/>
        <v>1</v>
      </c>
      <c r="BZ6" s="157">
        <f t="shared" si="3"/>
        <v>1</v>
      </c>
      <c r="CA6" s="159"/>
    </row>
    <row r="7" spans="1:79" s="116" customFormat="1" ht="63" x14ac:dyDescent="0.25">
      <c r="A7" s="187" t="s">
        <v>4</v>
      </c>
      <c r="B7" s="188" t="s">
        <v>5</v>
      </c>
      <c r="C7" s="185">
        <f>SUMIF($G$3:$BZ$3,C$3,$G7:$BZ7)</f>
        <v>155</v>
      </c>
      <c r="D7" s="185">
        <f t="shared" si="0"/>
        <v>233</v>
      </c>
      <c r="E7" s="185">
        <f t="shared" si="0"/>
        <v>280</v>
      </c>
      <c r="F7" s="185">
        <f t="shared" si="0"/>
        <v>316</v>
      </c>
      <c r="G7" s="119">
        <v>19</v>
      </c>
      <c r="H7" s="119">
        <v>29</v>
      </c>
      <c r="I7" s="119">
        <v>54</v>
      </c>
      <c r="J7" s="119">
        <v>64</v>
      </c>
      <c r="K7" s="118">
        <v>4</v>
      </c>
      <c r="L7" s="118">
        <v>18</v>
      </c>
      <c r="M7" s="118">
        <v>18</v>
      </c>
      <c r="N7" s="118">
        <v>18</v>
      </c>
      <c r="O7" s="118"/>
      <c r="P7" s="118"/>
      <c r="Q7" s="118"/>
      <c r="R7" s="118"/>
      <c r="S7" s="118">
        <v>0</v>
      </c>
      <c r="T7" s="118">
        <v>8</v>
      </c>
      <c r="U7" s="118">
        <v>11</v>
      </c>
      <c r="V7" s="118">
        <v>17</v>
      </c>
      <c r="W7" s="118">
        <v>26</v>
      </c>
      <c r="X7" s="118">
        <v>31</v>
      </c>
      <c r="Y7" s="118">
        <v>31</v>
      </c>
      <c r="Z7" s="118">
        <v>31</v>
      </c>
      <c r="AA7" s="123">
        <v>14</v>
      </c>
      <c r="AB7" s="124">
        <v>19</v>
      </c>
      <c r="AC7" s="124">
        <v>21</v>
      </c>
      <c r="AD7" s="124">
        <v>23</v>
      </c>
      <c r="AE7" s="137"/>
      <c r="AF7" s="137"/>
      <c r="AG7" s="137"/>
      <c r="AH7" s="137"/>
      <c r="AI7" s="118">
        <v>18</v>
      </c>
      <c r="AJ7" s="118">
        <v>20</v>
      </c>
      <c r="AK7" s="118">
        <v>20</v>
      </c>
      <c r="AL7" s="118">
        <v>20</v>
      </c>
      <c r="AM7" s="118">
        <v>0</v>
      </c>
      <c r="AN7" s="118">
        <v>0</v>
      </c>
      <c r="AO7" s="118">
        <v>0</v>
      </c>
      <c r="AP7" s="118">
        <v>0</v>
      </c>
      <c r="AQ7" s="121">
        <v>14</v>
      </c>
      <c r="AR7" s="121">
        <v>28</v>
      </c>
      <c r="AS7" s="121">
        <v>32</v>
      </c>
      <c r="AT7" s="121">
        <v>34</v>
      </c>
      <c r="AU7" s="118">
        <v>0</v>
      </c>
      <c r="AV7" s="118">
        <v>0</v>
      </c>
      <c r="AW7" s="118">
        <v>0</v>
      </c>
      <c r="AX7" s="118">
        <v>0</v>
      </c>
      <c r="AY7" s="118">
        <v>19</v>
      </c>
      <c r="AZ7" s="118">
        <v>21</v>
      </c>
      <c r="BA7" s="118">
        <v>23</v>
      </c>
      <c r="BB7" s="118">
        <v>26</v>
      </c>
      <c r="BC7" s="118">
        <v>11</v>
      </c>
      <c r="BD7" s="118">
        <v>13</v>
      </c>
      <c r="BE7" s="206">
        <v>18</v>
      </c>
      <c r="BF7" s="118">
        <v>25</v>
      </c>
      <c r="BG7" s="270">
        <v>4</v>
      </c>
      <c r="BH7" s="270">
        <v>8</v>
      </c>
      <c r="BI7" s="270">
        <v>12</v>
      </c>
      <c r="BJ7" s="270">
        <v>15</v>
      </c>
      <c r="BK7" s="118">
        <v>9</v>
      </c>
      <c r="BL7" s="118">
        <v>9</v>
      </c>
      <c r="BM7" s="118">
        <v>9</v>
      </c>
      <c r="BN7" s="118">
        <v>9</v>
      </c>
      <c r="BO7" s="118">
        <v>10</v>
      </c>
      <c r="BP7" s="118">
        <v>24</v>
      </c>
      <c r="BQ7" s="118">
        <v>26</v>
      </c>
      <c r="BR7" s="118">
        <v>27</v>
      </c>
      <c r="BS7" s="118">
        <v>0</v>
      </c>
      <c r="BT7" s="118">
        <v>0</v>
      </c>
      <c r="BU7" s="118">
        <v>0</v>
      </c>
      <c r="BV7" s="118">
        <v>0</v>
      </c>
      <c r="BW7" s="123">
        <v>7</v>
      </c>
      <c r="BX7" s="118">
        <v>5</v>
      </c>
      <c r="BY7" s="118">
        <v>5</v>
      </c>
      <c r="BZ7" s="118">
        <v>7</v>
      </c>
      <c r="CA7" s="122" t="s">
        <v>70</v>
      </c>
    </row>
    <row r="8" spans="1:79" s="116" customFormat="1" ht="62.25" customHeight="1" x14ac:dyDescent="0.25">
      <c r="A8" s="212" t="s">
        <v>6</v>
      </c>
      <c r="B8" s="211" t="s">
        <v>402</v>
      </c>
      <c r="C8" s="195">
        <f>SUMIF($G$3:$BZ$3,C$3,$G8:$BZ8)</f>
        <v>48</v>
      </c>
      <c r="D8" s="195">
        <f t="shared" si="0"/>
        <v>113</v>
      </c>
      <c r="E8" s="195">
        <f t="shared" si="0"/>
        <v>172</v>
      </c>
      <c r="F8" s="195">
        <f t="shared" si="0"/>
        <v>209</v>
      </c>
      <c r="G8" s="118">
        <v>2</v>
      </c>
      <c r="H8" s="118">
        <v>3</v>
      </c>
      <c r="I8" s="118">
        <v>13</v>
      </c>
      <c r="J8" s="118">
        <v>18</v>
      </c>
      <c r="K8" s="118">
        <v>1</v>
      </c>
      <c r="L8" s="118">
        <v>5</v>
      </c>
      <c r="M8" s="118">
        <v>11</v>
      </c>
      <c r="N8" s="118">
        <v>18</v>
      </c>
      <c r="O8" s="118"/>
      <c r="P8" s="118"/>
      <c r="Q8" s="118"/>
      <c r="R8" s="118"/>
      <c r="S8" s="118">
        <v>0</v>
      </c>
      <c r="T8" s="118">
        <v>2</v>
      </c>
      <c r="U8" s="118">
        <v>6</v>
      </c>
      <c r="V8" s="118">
        <v>6</v>
      </c>
      <c r="W8" s="118">
        <v>2</v>
      </c>
      <c r="X8" s="118">
        <v>10</v>
      </c>
      <c r="Y8" s="118">
        <v>15</v>
      </c>
      <c r="Z8" s="118">
        <v>22</v>
      </c>
      <c r="AA8" s="123">
        <v>11</v>
      </c>
      <c r="AB8" s="124">
        <v>16</v>
      </c>
      <c r="AC8" s="124">
        <v>21</v>
      </c>
      <c r="AD8" s="124">
        <v>23</v>
      </c>
      <c r="AE8" s="137"/>
      <c r="AF8" s="137"/>
      <c r="AG8" s="137"/>
      <c r="AH8" s="137"/>
      <c r="AI8" s="137">
        <v>14</v>
      </c>
      <c r="AJ8" s="137">
        <v>20</v>
      </c>
      <c r="AK8" s="137">
        <v>20</v>
      </c>
      <c r="AL8" s="137">
        <v>20</v>
      </c>
      <c r="AM8" s="118">
        <v>0</v>
      </c>
      <c r="AN8" s="118">
        <v>0</v>
      </c>
      <c r="AO8" s="118">
        <v>0</v>
      </c>
      <c r="AP8" s="118">
        <v>0</v>
      </c>
      <c r="AQ8" s="141">
        <v>2</v>
      </c>
      <c r="AR8" s="141">
        <v>9</v>
      </c>
      <c r="AS8" s="141">
        <v>15</v>
      </c>
      <c r="AT8" s="141">
        <v>21</v>
      </c>
      <c r="AU8" s="118">
        <v>0</v>
      </c>
      <c r="AV8" s="118">
        <v>0</v>
      </c>
      <c r="AW8" s="118">
        <v>0</v>
      </c>
      <c r="AX8" s="118">
        <v>0</v>
      </c>
      <c r="AY8" s="137">
        <v>4</v>
      </c>
      <c r="AZ8" s="137">
        <v>11</v>
      </c>
      <c r="BA8" s="137">
        <v>16</v>
      </c>
      <c r="BB8" s="137">
        <v>18</v>
      </c>
      <c r="BC8" s="206">
        <v>2</v>
      </c>
      <c r="BD8" s="206">
        <v>5</v>
      </c>
      <c r="BE8" s="206">
        <v>6</v>
      </c>
      <c r="BF8" s="206">
        <v>8</v>
      </c>
      <c r="BG8" s="270">
        <v>2</v>
      </c>
      <c r="BH8" s="270">
        <v>8</v>
      </c>
      <c r="BI8" s="270">
        <v>10</v>
      </c>
      <c r="BJ8" s="270">
        <v>12</v>
      </c>
      <c r="BK8" s="118">
        <v>2</v>
      </c>
      <c r="BL8" s="118">
        <v>6</v>
      </c>
      <c r="BM8" s="118">
        <v>9</v>
      </c>
      <c r="BN8" s="118">
        <v>9</v>
      </c>
      <c r="BO8" s="118">
        <v>6</v>
      </c>
      <c r="BP8" s="118">
        <v>15</v>
      </c>
      <c r="BQ8" s="118">
        <v>25</v>
      </c>
      <c r="BR8" s="118">
        <v>27</v>
      </c>
      <c r="BS8" s="118">
        <v>0</v>
      </c>
      <c r="BT8" s="118">
        <v>0</v>
      </c>
      <c r="BU8" s="118">
        <v>0</v>
      </c>
      <c r="BV8" s="118">
        <v>0</v>
      </c>
      <c r="BW8" s="123">
        <v>0</v>
      </c>
      <c r="BX8" s="206">
        <v>3</v>
      </c>
      <c r="BY8" s="206">
        <v>5</v>
      </c>
      <c r="BZ8" s="206">
        <v>7</v>
      </c>
      <c r="CA8" s="122"/>
    </row>
    <row r="9" spans="1:79" s="160" customFormat="1" ht="75.75" customHeight="1" x14ac:dyDescent="0.25">
      <c r="A9" s="161"/>
      <c r="B9" s="162" t="s">
        <v>229</v>
      </c>
      <c r="C9" s="157">
        <f>IF(ISNUMBER(C8/C7),C8/C7,"")</f>
        <v>0.30967741935483872</v>
      </c>
      <c r="D9" s="157">
        <f t="shared" ref="D9:BS9" si="4">IF(ISNUMBER(D8/D7),D8/D7,"")</f>
        <v>0.48497854077253216</v>
      </c>
      <c r="E9" s="157">
        <f t="shared" si="4"/>
        <v>0.61428571428571432</v>
      </c>
      <c r="F9" s="157">
        <f t="shared" si="4"/>
        <v>0.66139240506329111</v>
      </c>
      <c r="G9" s="157">
        <f t="shared" si="4"/>
        <v>0.10526315789473684</v>
      </c>
      <c r="H9" s="157">
        <f t="shared" si="4"/>
        <v>0.10344827586206896</v>
      </c>
      <c r="I9" s="157">
        <f t="shared" si="4"/>
        <v>0.24074074074074073</v>
      </c>
      <c r="J9" s="157">
        <f t="shared" si="4"/>
        <v>0.28125</v>
      </c>
      <c r="K9" s="157">
        <f t="shared" si="4"/>
        <v>0.25</v>
      </c>
      <c r="L9" s="157">
        <f t="shared" si="4"/>
        <v>0.27777777777777779</v>
      </c>
      <c r="M9" s="157">
        <f t="shared" si="4"/>
        <v>0.61111111111111116</v>
      </c>
      <c r="N9" s="157">
        <f t="shared" si="4"/>
        <v>1</v>
      </c>
      <c r="O9" s="157" t="str">
        <f t="shared" si="4"/>
        <v/>
      </c>
      <c r="P9" s="157" t="str">
        <f t="shared" si="4"/>
        <v/>
      </c>
      <c r="Q9" s="157" t="str">
        <f t="shared" si="4"/>
        <v/>
      </c>
      <c r="R9" s="157" t="str">
        <f t="shared" si="4"/>
        <v/>
      </c>
      <c r="S9" s="157" t="str">
        <f t="shared" si="4"/>
        <v/>
      </c>
      <c r="T9" s="157">
        <f t="shared" si="4"/>
        <v>0.25</v>
      </c>
      <c r="U9" s="157">
        <f t="shared" si="4"/>
        <v>0.54545454545454541</v>
      </c>
      <c r="V9" s="157">
        <f t="shared" si="4"/>
        <v>0.35294117647058826</v>
      </c>
      <c r="W9" s="157">
        <f t="shared" si="4"/>
        <v>7.6923076923076927E-2</v>
      </c>
      <c r="X9" s="157">
        <f t="shared" si="4"/>
        <v>0.32258064516129031</v>
      </c>
      <c r="Y9" s="157">
        <f t="shared" si="4"/>
        <v>0.4838709677419355</v>
      </c>
      <c r="Z9" s="157">
        <f t="shared" si="4"/>
        <v>0.70967741935483875</v>
      </c>
      <c r="AA9" s="157">
        <f t="shared" si="4"/>
        <v>0.7857142857142857</v>
      </c>
      <c r="AB9" s="157">
        <f t="shared" si="4"/>
        <v>0.84210526315789469</v>
      </c>
      <c r="AC9" s="157">
        <f t="shared" si="4"/>
        <v>1</v>
      </c>
      <c r="AD9" s="157">
        <f t="shared" si="4"/>
        <v>1</v>
      </c>
      <c r="AE9" s="213" t="str">
        <f t="shared" ref="AE9:AL9" si="5">IF(ISNUMBER(AE8/AE7),AE8/AE7,"")</f>
        <v/>
      </c>
      <c r="AF9" s="213" t="str">
        <f t="shared" si="5"/>
        <v/>
      </c>
      <c r="AG9" s="213" t="str">
        <f t="shared" si="5"/>
        <v/>
      </c>
      <c r="AH9" s="213" t="str">
        <f t="shared" si="5"/>
        <v/>
      </c>
      <c r="AI9" s="157">
        <f t="shared" si="5"/>
        <v>0.77777777777777779</v>
      </c>
      <c r="AJ9" s="157">
        <f t="shared" si="5"/>
        <v>1</v>
      </c>
      <c r="AK9" s="157">
        <f t="shared" si="5"/>
        <v>1</v>
      </c>
      <c r="AL9" s="157">
        <f t="shared" si="5"/>
        <v>1</v>
      </c>
      <c r="AM9" s="157" t="str">
        <f t="shared" si="4"/>
        <v/>
      </c>
      <c r="AN9" s="157" t="str">
        <f t="shared" si="4"/>
        <v/>
      </c>
      <c r="AO9" s="157" t="str">
        <f t="shared" si="4"/>
        <v/>
      </c>
      <c r="AP9" s="157" t="str">
        <f t="shared" si="4"/>
        <v/>
      </c>
      <c r="AQ9" s="158">
        <f t="shared" si="4"/>
        <v>0.14285714285714285</v>
      </c>
      <c r="AR9" s="158">
        <f t="shared" si="4"/>
        <v>0.32142857142857145</v>
      </c>
      <c r="AS9" s="158">
        <f t="shared" si="4"/>
        <v>0.46875</v>
      </c>
      <c r="AT9" s="158">
        <f t="shared" si="4"/>
        <v>0.61764705882352944</v>
      </c>
      <c r="AU9" s="157" t="str">
        <f t="shared" si="4"/>
        <v/>
      </c>
      <c r="AV9" s="157" t="str">
        <f t="shared" si="4"/>
        <v/>
      </c>
      <c r="AW9" s="157" t="str">
        <f t="shared" si="4"/>
        <v/>
      </c>
      <c r="AX9" s="157" t="str">
        <f t="shared" si="4"/>
        <v/>
      </c>
      <c r="AY9" s="157">
        <f t="shared" si="4"/>
        <v>0.21052631578947367</v>
      </c>
      <c r="AZ9" s="157">
        <f t="shared" si="4"/>
        <v>0.52380952380952384</v>
      </c>
      <c r="BA9" s="157">
        <f t="shared" si="4"/>
        <v>0.69565217391304346</v>
      </c>
      <c r="BB9" s="157">
        <f t="shared" si="4"/>
        <v>0.69230769230769229</v>
      </c>
      <c r="BC9" s="166">
        <f t="shared" si="4"/>
        <v>0.18181818181818182</v>
      </c>
      <c r="BD9" s="166">
        <f t="shared" si="4"/>
        <v>0.38461538461538464</v>
      </c>
      <c r="BE9" s="166">
        <f t="shared" si="4"/>
        <v>0.33333333333333331</v>
      </c>
      <c r="BF9" s="166">
        <f t="shared" si="4"/>
        <v>0.32</v>
      </c>
      <c r="BG9" s="271">
        <f t="shared" si="4"/>
        <v>0.5</v>
      </c>
      <c r="BH9" s="271">
        <f t="shared" si="4"/>
        <v>1</v>
      </c>
      <c r="BI9" s="271">
        <f t="shared" si="4"/>
        <v>0.83333333333333337</v>
      </c>
      <c r="BJ9" s="271">
        <f t="shared" si="4"/>
        <v>0.8</v>
      </c>
      <c r="BK9" s="157">
        <f t="shared" si="4"/>
        <v>0.22222222222222221</v>
      </c>
      <c r="BL9" s="157">
        <f t="shared" si="4"/>
        <v>0.66666666666666663</v>
      </c>
      <c r="BM9" s="157">
        <f t="shared" si="4"/>
        <v>1</v>
      </c>
      <c r="BN9" s="157">
        <f t="shared" si="4"/>
        <v>1</v>
      </c>
      <c r="BO9" s="157">
        <f t="shared" si="4"/>
        <v>0.6</v>
      </c>
      <c r="BP9" s="157">
        <f t="shared" si="4"/>
        <v>0.625</v>
      </c>
      <c r="BQ9" s="157">
        <f t="shared" si="4"/>
        <v>0.96153846153846156</v>
      </c>
      <c r="BR9" s="157">
        <f t="shared" si="4"/>
        <v>1</v>
      </c>
      <c r="BS9" s="157" t="str">
        <f t="shared" si="4"/>
        <v/>
      </c>
      <c r="BT9" s="157" t="str">
        <f t="shared" ref="BT9:BZ9" si="6">IF(ISNUMBER(BT8/BT7),BT8/BT7,"")</f>
        <v/>
      </c>
      <c r="BU9" s="157" t="str">
        <f t="shared" si="6"/>
        <v/>
      </c>
      <c r="BV9" s="157" t="str">
        <f t="shared" si="6"/>
        <v/>
      </c>
      <c r="BW9" s="157">
        <f t="shared" si="6"/>
        <v>0</v>
      </c>
      <c r="BX9" s="157">
        <f t="shared" si="6"/>
        <v>0.6</v>
      </c>
      <c r="BY9" s="157">
        <f t="shared" si="6"/>
        <v>1</v>
      </c>
      <c r="BZ9" s="157">
        <f t="shared" si="6"/>
        <v>1</v>
      </c>
      <c r="CA9" s="159"/>
    </row>
    <row r="10" spans="1:79" s="116" customFormat="1" ht="31.5" x14ac:dyDescent="0.25">
      <c r="A10" s="161" t="s">
        <v>7</v>
      </c>
      <c r="B10" s="184" t="s">
        <v>8</v>
      </c>
      <c r="C10" s="185">
        <f t="shared" ref="C10:C21" si="7">SUMIF($G$3:$BZ$3,C$3,$G10:$BZ10)</f>
        <v>410</v>
      </c>
      <c r="D10" s="185">
        <f t="shared" si="0"/>
        <v>445</v>
      </c>
      <c r="E10" s="185">
        <f t="shared" si="0"/>
        <v>450</v>
      </c>
      <c r="F10" s="185">
        <f t="shared" si="0"/>
        <v>463</v>
      </c>
      <c r="G10" s="119">
        <v>36</v>
      </c>
      <c r="H10" s="119">
        <v>37</v>
      </c>
      <c r="I10" s="119">
        <v>37</v>
      </c>
      <c r="J10" s="119">
        <v>37</v>
      </c>
      <c r="K10" s="119">
        <v>24</v>
      </c>
      <c r="L10" s="119">
        <v>24</v>
      </c>
      <c r="M10" s="119">
        <v>25</v>
      </c>
      <c r="N10" s="119">
        <v>25</v>
      </c>
      <c r="O10" s="119">
        <v>27</v>
      </c>
      <c r="P10" s="119">
        <v>29</v>
      </c>
      <c r="Q10" s="119">
        <v>29</v>
      </c>
      <c r="R10" s="119">
        <v>29</v>
      </c>
      <c r="S10" s="119">
        <v>11</v>
      </c>
      <c r="T10" s="119">
        <v>12</v>
      </c>
      <c r="U10" s="119">
        <v>13</v>
      </c>
      <c r="V10" s="119">
        <v>13</v>
      </c>
      <c r="W10" s="119">
        <v>20</v>
      </c>
      <c r="X10" s="119">
        <v>25</v>
      </c>
      <c r="Y10" s="119">
        <v>25</v>
      </c>
      <c r="Z10" s="119">
        <v>25</v>
      </c>
      <c r="AA10" s="119">
        <v>31</v>
      </c>
      <c r="AB10" s="119">
        <v>42</v>
      </c>
      <c r="AC10" s="119">
        <v>36</v>
      </c>
      <c r="AD10" s="119">
        <v>36</v>
      </c>
      <c r="AE10" s="137">
        <v>42</v>
      </c>
      <c r="AF10" s="137">
        <v>44</v>
      </c>
      <c r="AG10" s="137">
        <v>44</v>
      </c>
      <c r="AH10" s="137">
        <v>44</v>
      </c>
      <c r="AI10" s="119">
        <v>27</v>
      </c>
      <c r="AJ10" s="119">
        <v>28</v>
      </c>
      <c r="AK10" s="119">
        <v>29</v>
      </c>
      <c r="AL10" s="119">
        <v>30</v>
      </c>
      <c r="AM10" s="119">
        <v>26</v>
      </c>
      <c r="AN10" s="119">
        <v>26</v>
      </c>
      <c r="AO10" s="119">
        <v>28</v>
      </c>
      <c r="AP10" s="119">
        <v>29</v>
      </c>
      <c r="AQ10" s="121">
        <v>23</v>
      </c>
      <c r="AR10" s="121">
        <v>23</v>
      </c>
      <c r="AS10" s="121">
        <v>25</v>
      </c>
      <c r="AT10" s="121">
        <v>27</v>
      </c>
      <c r="AU10" s="119">
        <v>19</v>
      </c>
      <c r="AV10" s="119">
        <v>26</v>
      </c>
      <c r="AW10" s="119">
        <v>28</v>
      </c>
      <c r="AX10" s="119">
        <v>30</v>
      </c>
      <c r="AY10" s="119">
        <v>46</v>
      </c>
      <c r="AZ10" s="119">
        <v>48</v>
      </c>
      <c r="BA10" s="119">
        <v>48</v>
      </c>
      <c r="BB10" s="119">
        <v>48</v>
      </c>
      <c r="BC10" s="119">
        <v>20</v>
      </c>
      <c r="BD10" s="119">
        <v>20</v>
      </c>
      <c r="BE10" s="119">
        <v>21</v>
      </c>
      <c r="BF10" s="206">
        <v>25</v>
      </c>
      <c r="BG10" s="270">
        <v>12</v>
      </c>
      <c r="BH10" s="270">
        <v>12</v>
      </c>
      <c r="BI10" s="270">
        <v>13</v>
      </c>
      <c r="BJ10" s="270">
        <v>14</v>
      </c>
      <c r="BK10" s="119">
        <v>9</v>
      </c>
      <c r="BL10" s="119">
        <v>9</v>
      </c>
      <c r="BM10" s="119">
        <v>9</v>
      </c>
      <c r="BN10" s="119">
        <v>9</v>
      </c>
      <c r="BO10" s="119">
        <v>12</v>
      </c>
      <c r="BP10" s="119">
        <v>16</v>
      </c>
      <c r="BQ10" s="119">
        <v>17</v>
      </c>
      <c r="BR10" s="119">
        <v>19</v>
      </c>
      <c r="BS10" s="119">
        <v>13</v>
      </c>
      <c r="BT10" s="119">
        <v>13</v>
      </c>
      <c r="BU10" s="119">
        <v>14</v>
      </c>
      <c r="BV10" s="119">
        <v>14</v>
      </c>
      <c r="BW10" s="119">
        <v>12</v>
      </c>
      <c r="BX10" s="119">
        <v>11</v>
      </c>
      <c r="BY10" s="119">
        <v>9</v>
      </c>
      <c r="BZ10" s="119">
        <v>9</v>
      </c>
      <c r="CA10" s="122" t="s">
        <v>75</v>
      </c>
    </row>
    <row r="11" spans="1:79" s="116" customFormat="1" ht="25.5" customHeight="1" x14ac:dyDescent="0.25">
      <c r="A11" s="212" t="s">
        <v>9</v>
      </c>
      <c r="B11" s="210" t="s">
        <v>568</v>
      </c>
      <c r="C11" s="195">
        <f t="shared" si="7"/>
        <v>40</v>
      </c>
      <c r="D11" s="195">
        <f t="shared" si="0"/>
        <v>149</v>
      </c>
      <c r="E11" s="195">
        <f t="shared" si="0"/>
        <v>197</v>
      </c>
      <c r="F11" s="195">
        <f t="shared" si="0"/>
        <v>223</v>
      </c>
      <c r="G11" s="118">
        <v>0</v>
      </c>
      <c r="H11" s="118">
        <v>16</v>
      </c>
      <c r="I11" s="118">
        <v>24</v>
      </c>
      <c r="J11" s="118">
        <v>16</v>
      </c>
      <c r="K11" s="118">
        <v>4</v>
      </c>
      <c r="L11" s="118">
        <v>12</v>
      </c>
      <c r="M11" s="118">
        <v>15</v>
      </c>
      <c r="N11" s="118">
        <v>19</v>
      </c>
      <c r="O11" s="118"/>
      <c r="P11" s="118"/>
      <c r="Q11" s="118"/>
      <c r="R11" s="118"/>
      <c r="S11" s="118">
        <v>0</v>
      </c>
      <c r="T11" s="118">
        <v>0</v>
      </c>
      <c r="U11" s="118">
        <v>2</v>
      </c>
      <c r="V11" s="118">
        <v>2</v>
      </c>
      <c r="W11" s="118">
        <v>5</v>
      </c>
      <c r="X11" s="118">
        <v>7</v>
      </c>
      <c r="Y11" s="118">
        <v>7</v>
      </c>
      <c r="Z11" s="118">
        <v>7</v>
      </c>
      <c r="AA11" s="124">
        <v>8</v>
      </c>
      <c r="AB11" s="123">
        <v>20</v>
      </c>
      <c r="AC11" s="123">
        <v>35</v>
      </c>
      <c r="AD11" s="123">
        <v>36</v>
      </c>
      <c r="AE11" s="137"/>
      <c r="AF11" s="137"/>
      <c r="AG11" s="137"/>
      <c r="AH11" s="137"/>
      <c r="AI11" s="137">
        <v>2</v>
      </c>
      <c r="AJ11" s="137">
        <v>20</v>
      </c>
      <c r="AK11" s="137">
        <v>25</v>
      </c>
      <c r="AL11" s="137">
        <v>30</v>
      </c>
      <c r="AM11" s="118">
        <v>8</v>
      </c>
      <c r="AN11" s="137">
        <v>14</v>
      </c>
      <c r="AO11" s="137">
        <v>14</v>
      </c>
      <c r="AP11" s="137">
        <v>14</v>
      </c>
      <c r="AQ11" s="141">
        <v>7</v>
      </c>
      <c r="AR11" s="141">
        <v>10</v>
      </c>
      <c r="AS11" s="141">
        <v>14</v>
      </c>
      <c r="AT11" s="141">
        <v>19</v>
      </c>
      <c r="AU11" s="123">
        <v>0</v>
      </c>
      <c r="AV11" s="118">
        <v>5</v>
      </c>
      <c r="AW11" s="118">
        <v>1</v>
      </c>
      <c r="AX11" s="118">
        <v>1</v>
      </c>
      <c r="AY11" s="137">
        <v>1</v>
      </c>
      <c r="AZ11" s="137">
        <v>7</v>
      </c>
      <c r="BA11" s="137">
        <v>11</v>
      </c>
      <c r="BB11" s="137">
        <v>14</v>
      </c>
      <c r="BC11" s="123">
        <v>2</v>
      </c>
      <c r="BD11" s="123">
        <v>15</v>
      </c>
      <c r="BE11" s="206">
        <v>18</v>
      </c>
      <c r="BF11" s="206">
        <v>18</v>
      </c>
      <c r="BG11" s="270">
        <v>2</v>
      </c>
      <c r="BH11" s="270">
        <v>6</v>
      </c>
      <c r="BI11" s="270">
        <v>6</v>
      </c>
      <c r="BJ11" s="270">
        <v>7</v>
      </c>
      <c r="BK11" s="118" t="s">
        <v>168</v>
      </c>
      <c r="BL11" s="118">
        <v>4</v>
      </c>
      <c r="BM11" s="118">
        <v>5</v>
      </c>
      <c r="BN11" s="118">
        <v>7</v>
      </c>
      <c r="BO11" s="118">
        <v>0</v>
      </c>
      <c r="BP11" s="229">
        <v>9</v>
      </c>
      <c r="BQ11" s="118">
        <v>10</v>
      </c>
      <c r="BR11" s="118">
        <v>12</v>
      </c>
      <c r="BS11" s="118">
        <v>0</v>
      </c>
      <c r="BT11" s="118">
        <v>0</v>
      </c>
      <c r="BU11" s="118">
        <v>4</v>
      </c>
      <c r="BV11" s="235">
        <v>14</v>
      </c>
      <c r="BW11" s="118">
        <v>1</v>
      </c>
      <c r="BX11" s="206">
        <v>4</v>
      </c>
      <c r="BY11" s="206">
        <v>6</v>
      </c>
      <c r="BZ11" s="206">
        <v>7</v>
      </c>
      <c r="CA11" s="122"/>
    </row>
    <row r="12" spans="1:79" s="116" customFormat="1" x14ac:dyDescent="0.25">
      <c r="A12" s="212" t="s">
        <v>11</v>
      </c>
      <c r="B12" s="210" t="s">
        <v>403</v>
      </c>
      <c r="C12" s="195">
        <f t="shared" si="7"/>
        <v>47</v>
      </c>
      <c r="D12" s="195">
        <f t="shared" si="0"/>
        <v>154</v>
      </c>
      <c r="E12" s="195">
        <f t="shared" si="0"/>
        <v>181</v>
      </c>
      <c r="F12" s="195">
        <f t="shared" si="0"/>
        <v>216</v>
      </c>
      <c r="G12" s="118">
        <v>9</v>
      </c>
      <c r="H12" s="118">
        <v>15</v>
      </c>
      <c r="I12" s="118">
        <v>22</v>
      </c>
      <c r="J12" s="118">
        <v>25</v>
      </c>
      <c r="K12" s="118">
        <v>4</v>
      </c>
      <c r="L12" s="118">
        <v>9</v>
      </c>
      <c r="M12" s="118">
        <v>9</v>
      </c>
      <c r="N12" s="118">
        <v>14</v>
      </c>
      <c r="O12" s="118"/>
      <c r="P12" s="241">
        <v>2</v>
      </c>
      <c r="Q12" s="241">
        <v>8</v>
      </c>
      <c r="R12" s="241">
        <v>8</v>
      </c>
      <c r="S12" s="118">
        <v>0</v>
      </c>
      <c r="T12" s="118">
        <v>5</v>
      </c>
      <c r="U12" s="118">
        <v>5</v>
      </c>
      <c r="V12" s="118">
        <v>5</v>
      </c>
      <c r="W12" s="118">
        <v>3</v>
      </c>
      <c r="X12" s="118">
        <v>10</v>
      </c>
      <c r="Y12" s="118">
        <v>16</v>
      </c>
      <c r="Z12" s="118">
        <v>16</v>
      </c>
      <c r="AA12" s="123">
        <v>7</v>
      </c>
      <c r="AB12" s="123">
        <v>12</v>
      </c>
      <c r="AC12" s="123">
        <v>20</v>
      </c>
      <c r="AD12" s="123">
        <v>28</v>
      </c>
      <c r="AE12" s="137"/>
      <c r="AF12" s="137"/>
      <c r="AG12" s="137"/>
      <c r="AH12" s="137"/>
      <c r="AI12" s="137">
        <v>1</v>
      </c>
      <c r="AJ12" s="137">
        <v>6</v>
      </c>
      <c r="AK12" s="137">
        <v>11</v>
      </c>
      <c r="AL12" s="137">
        <v>16</v>
      </c>
      <c r="AM12" s="118">
        <v>8</v>
      </c>
      <c r="AN12" s="137">
        <v>12</v>
      </c>
      <c r="AO12" s="137">
        <v>12</v>
      </c>
      <c r="AP12" s="137">
        <v>12</v>
      </c>
      <c r="AQ12" s="141">
        <v>4</v>
      </c>
      <c r="AR12" s="141">
        <v>6</v>
      </c>
      <c r="AS12" s="141">
        <v>12</v>
      </c>
      <c r="AT12" s="141">
        <v>18</v>
      </c>
      <c r="AU12" s="118">
        <v>0</v>
      </c>
      <c r="AV12" s="118">
        <v>22</v>
      </c>
      <c r="AW12" s="118">
        <v>2</v>
      </c>
      <c r="AX12" s="118">
        <v>2</v>
      </c>
      <c r="AY12" s="137">
        <v>4</v>
      </c>
      <c r="AZ12" s="137">
        <v>19</v>
      </c>
      <c r="BA12" s="137">
        <v>25</v>
      </c>
      <c r="BB12" s="137">
        <v>27</v>
      </c>
      <c r="BC12" s="118">
        <v>2</v>
      </c>
      <c r="BD12" s="118">
        <v>15</v>
      </c>
      <c r="BE12" s="206">
        <v>15</v>
      </c>
      <c r="BF12" s="206">
        <v>15</v>
      </c>
      <c r="BG12" s="270">
        <v>2</v>
      </c>
      <c r="BH12" s="270">
        <v>5</v>
      </c>
      <c r="BI12" s="270">
        <v>5</v>
      </c>
      <c r="BJ12" s="270">
        <v>6</v>
      </c>
      <c r="BK12" s="118">
        <v>1</v>
      </c>
      <c r="BL12" s="118">
        <v>3</v>
      </c>
      <c r="BM12" s="118">
        <v>5</v>
      </c>
      <c r="BN12" s="118">
        <v>5</v>
      </c>
      <c r="BO12" s="118">
        <v>1</v>
      </c>
      <c r="BP12" s="118">
        <v>5</v>
      </c>
      <c r="BQ12" s="118">
        <v>6</v>
      </c>
      <c r="BR12" s="118">
        <v>7</v>
      </c>
      <c r="BS12" s="118">
        <v>0</v>
      </c>
      <c r="BT12" s="235">
        <v>5</v>
      </c>
      <c r="BU12" s="118">
        <v>3</v>
      </c>
      <c r="BV12" s="118">
        <v>6</v>
      </c>
      <c r="BW12" s="118">
        <v>1</v>
      </c>
      <c r="BX12" s="206">
        <v>3</v>
      </c>
      <c r="BY12" s="206">
        <v>5</v>
      </c>
      <c r="BZ12" s="206">
        <v>6</v>
      </c>
      <c r="CA12" s="122"/>
    </row>
    <row r="13" spans="1:79" s="116" customFormat="1" ht="21.75" customHeight="1" x14ac:dyDescent="0.25">
      <c r="A13" s="212" t="s">
        <v>13</v>
      </c>
      <c r="B13" s="210" t="s">
        <v>569</v>
      </c>
      <c r="C13" s="195">
        <f t="shared" si="7"/>
        <v>81</v>
      </c>
      <c r="D13" s="195">
        <f t="shared" si="0"/>
        <v>116</v>
      </c>
      <c r="E13" s="195">
        <f t="shared" si="0"/>
        <v>147</v>
      </c>
      <c r="F13" s="195">
        <f t="shared" si="0"/>
        <v>179</v>
      </c>
      <c r="G13" s="118">
        <v>9</v>
      </c>
      <c r="H13" s="118">
        <v>15</v>
      </c>
      <c r="I13" s="118">
        <v>22</v>
      </c>
      <c r="J13" s="118">
        <v>25</v>
      </c>
      <c r="K13" s="118">
        <v>2</v>
      </c>
      <c r="L13" s="118">
        <v>3</v>
      </c>
      <c r="M13" s="118">
        <v>4</v>
      </c>
      <c r="N13" s="118">
        <v>6</v>
      </c>
      <c r="O13" s="118">
        <v>5</v>
      </c>
      <c r="P13" s="118">
        <v>6</v>
      </c>
      <c r="Q13" s="118">
        <v>7</v>
      </c>
      <c r="R13" s="118">
        <v>8</v>
      </c>
      <c r="S13" s="118">
        <v>1</v>
      </c>
      <c r="T13" s="118">
        <v>0</v>
      </c>
      <c r="U13" s="118">
        <v>2</v>
      </c>
      <c r="V13" s="118">
        <v>2</v>
      </c>
      <c r="W13" s="118">
        <v>1</v>
      </c>
      <c r="X13" s="118">
        <v>1</v>
      </c>
      <c r="Y13" s="118">
        <v>2</v>
      </c>
      <c r="Z13" s="118">
        <v>3</v>
      </c>
      <c r="AA13" s="124">
        <v>8</v>
      </c>
      <c r="AB13" s="124">
        <v>15</v>
      </c>
      <c r="AC13" s="124">
        <v>20</v>
      </c>
      <c r="AD13" s="124">
        <v>30</v>
      </c>
      <c r="AE13" s="137"/>
      <c r="AF13" s="137"/>
      <c r="AG13" s="137"/>
      <c r="AH13" s="137"/>
      <c r="AI13" s="137">
        <v>10</v>
      </c>
      <c r="AJ13" s="137">
        <v>13</v>
      </c>
      <c r="AK13" s="137">
        <v>16</v>
      </c>
      <c r="AL13" s="137">
        <v>19</v>
      </c>
      <c r="AM13" s="118">
        <v>0</v>
      </c>
      <c r="AN13" s="118">
        <v>2</v>
      </c>
      <c r="AO13" s="118">
        <v>2</v>
      </c>
      <c r="AP13" s="118">
        <v>2</v>
      </c>
      <c r="AQ13" s="141">
        <v>9</v>
      </c>
      <c r="AR13" s="141">
        <v>12</v>
      </c>
      <c r="AS13" s="141">
        <v>16</v>
      </c>
      <c r="AT13" s="141">
        <v>21</v>
      </c>
      <c r="AU13" s="123">
        <v>2</v>
      </c>
      <c r="AV13" s="118">
        <v>2</v>
      </c>
      <c r="AW13" s="118">
        <v>1</v>
      </c>
      <c r="AX13" s="118">
        <v>2</v>
      </c>
      <c r="AY13" s="137">
        <v>12</v>
      </c>
      <c r="AZ13" s="137">
        <v>16</v>
      </c>
      <c r="BA13" s="137">
        <v>18</v>
      </c>
      <c r="BB13" s="137">
        <v>20</v>
      </c>
      <c r="BC13" s="118">
        <v>0</v>
      </c>
      <c r="BD13" s="118">
        <v>5</v>
      </c>
      <c r="BE13" s="206">
        <v>5</v>
      </c>
      <c r="BF13" s="206">
        <v>6</v>
      </c>
      <c r="BG13" s="270">
        <v>2</v>
      </c>
      <c r="BH13" s="270">
        <v>3</v>
      </c>
      <c r="BI13" s="270">
        <v>4</v>
      </c>
      <c r="BJ13" s="270">
        <v>5</v>
      </c>
      <c r="BK13" s="118">
        <v>4</v>
      </c>
      <c r="BL13" s="118">
        <v>5</v>
      </c>
      <c r="BM13" s="118">
        <v>7</v>
      </c>
      <c r="BN13" s="118">
        <v>7</v>
      </c>
      <c r="BO13" s="118">
        <v>3</v>
      </c>
      <c r="BP13" s="118">
        <v>3</v>
      </c>
      <c r="BQ13" s="118">
        <v>5</v>
      </c>
      <c r="BR13" s="118">
        <v>6</v>
      </c>
      <c r="BS13" s="118">
        <v>12</v>
      </c>
      <c r="BT13" s="118">
        <v>12</v>
      </c>
      <c r="BU13" s="118">
        <v>12</v>
      </c>
      <c r="BV13" s="118">
        <v>12</v>
      </c>
      <c r="BW13" s="118">
        <v>1</v>
      </c>
      <c r="BX13" s="206">
        <v>3</v>
      </c>
      <c r="BY13" s="206">
        <v>4</v>
      </c>
      <c r="BZ13" s="206">
        <v>5</v>
      </c>
      <c r="CA13" s="122"/>
    </row>
    <row r="14" spans="1:79" s="116" customFormat="1" x14ac:dyDescent="0.25">
      <c r="A14" s="212" t="s">
        <v>15</v>
      </c>
      <c r="B14" s="210" t="s">
        <v>570</v>
      </c>
      <c r="C14" s="195">
        <f t="shared" si="7"/>
        <v>3</v>
      </c>
      <c r="D14" s="195">
        <f t="shared" si="0"/>
        <v>10</v>
      </c>
      <c r="E14" s="195">
        <f t="shared" si="0"/>
        <v>15</v>
      </c>
      <c r="F14" s="195">
        <f t="shared" si="0"/>
        <v>26</v>
      </c>
      <c r="G14" s="118">
        <v>0</v>
      </c>
      <c r="H14" s="118">
        <v>1</v>
      </c>
      <c r="I14" s="118">
        <v>0</v>
      </c>
      <c r="J14" s="118">
        <v>2</v>
      </c>
      <c r="K14" s="118">
        <v>1</v>
      </c>
      <c r="L14" s="118">
        <v>0</v>
      </c>
      <c r="M14" s="118">
        <v>0</v>
      </c>
      <c r="N14" s="118">
        <v>1</v>
      </c>
      <c r="O14" s="118"/>
      <c r="P14" s="118"/>
      <c r="Q14" s="118"/>
      <c r="R14" s="118"/>
      <c r="S14" s="118">
        <v>0</v>
      </c>
      <c r="T14" s="118">
        <v>0</v>
      </c>
      <c r="U14" s="118">
        <v>1</v>
      </c>
      <c r="V14" s="118">
        <v>1</v>
      </c>
      <c r="W14" s="118">
        <v>1</v>
      </c>
      <c r="X14" s="118">
        <v>1</v>
      </c>
      <c r="Y14" s="118">
        <v>1</v>
      </c>
      <c r="Z14" s="118">
        <v>2</v>
      </c>
      <c r="AA14" s="123">
        <v>0</v>
      </c>
      <c r="AB14" s="123">
        <v>1</v>
      </c>
      <c r="AC14" s="123">
        <v>1</v>
      </c>
      <c r="AD14" s="123">
        <v>1</v>
      </c>
      <c r="AE14" s="137"/>
      <c r="AF14" s="137"/>
      <c r="AG14" s="137"/>
      <c r="AH14" s="137"/>
      <c r="AI14" s="137">
        <v>0</v>
      </c>
      <c r="AJ14" s="137">
        <v>1</v>
      </c>
      <c r="AK14" s="137">
        <v>2</v>
      </c>
      <c r="AL14" s="137">
        <v>3</v>
      </c>
      <c r="AM14" s="118">
        <v>0</v>
      </c>
      <c r="AN14" s="118">
        <v>1</v>
      </c>
      <c r="AO14" s="118">
        <v>1</v>
      </c>
      <c r="AP14" s="137">
        <v>2</v>
      </c>
      <c r="AQ14" s="141">
        <v>0</v>
      </c>
      <c r="AR14" s="141">
        <v>1</v>
      </c>
      <c r="AS14" s="141">
        <v>1</v>
      </c>
      <c r="AT14" s="141">
        <v>2</v>
      </c>
      <c r="AU14" s="118">
        <v>1</v>
      </c>
      <c r="AV14" s="118">
        <v>1</v>
      </c>
      <c r="AW14" s="118">
        <v>1</v>
      </c>
      <c r="AX14" s="118"/>
      <c r="AY14" s="137">
        <v>0</v>
      </c>
      <c r="AZ14" s="137">
        <v>0</v>
      </c>
      <c r="BA14" s="137">
        <v>1</v>
      </c>
      <c r="BB14" s="137">
        <v>2</v>
      </c>
      <c r="BC14" s="118">
        <v>0</v>
      </c>
      <c r="BD14" s="118">
        <v>1</v>
      </c>
      <c r="BE14" s="206">
        <v>2</v>
      </c>
      <c r="BF14" s="206">
        <v>3</v>
      </c>
      <c r="BG14" s="270">
        <v>0</v>
      </c>
      <c r="BH14" s="270">
        <v>0</v>
      </c>
      <c r="BI14" s="270">
        <v>0</v>
      </c>
      <c r="BJ14" s="270">
        <v>1</v>
      </c>
      <c r="BK14" s="118">
        <v>0</v>
      </c>
      <c r="BL14" s="118">
        <v>1</v>
      </c>
      <c r="BM14" s="118">
        <v>1</v>
      </c>
      <c r="BN14" s="118">
        <v>1</v>
      </c>
      <c r="BO14" s="118"/>
      <c r="BP14" s="118"/>
      <c r="BQ14" s="118">
        <v>2</v>
      </c>
      <c r="BR14" s="118">
        <v>3</v>
      </c>
      <c r="BS14" s="118">
        <v>0</v>
      </c>
      <c r="BT14" s="118">
        <v>1</v>
      </c>
      <c r="BU14" s="118">
        <v>0</v>
      </c>
      <c r="BV14" s="118">
        <v>0</v>
      </c>
      <c r="BW14" s="118">
        <v>0</v>
      </c>
      <c r="BX14" s="118">
        <v>0</v>
      </c>
      <c r="BY14" s="118">
        <v>1</v>
      </c>
      <c r="BZ14" s="206">
        <v>2</v>
      </c>
      <c r="CA14" s="122"/>
    </row>
    <row r="15" spans="1:79" s="116" customFormat="1" ht="21.75" customHeight="1" x14ac:dyDescent="0.25">
      <c r="A15" s="187" t="s">
        <v>17</v>
      </c>
      <c r="B15" s="188" t="s">
        <v>18</v>
      </c>
      <c r="C15" s="185">
        <f t="shared" si="7"/>
        <v>602</v>
      </c>
      <c r="D15" s="185">
        <f t="shared" si="0"/>
        <v>636</v>
      </c>
      <c r="E15" s="185">
        <f t="shared" si="0"/>
        <v>665</v>
      </c>
      <c r="F15" s="185">
        <f t="shared" si="0"/>
        <v>693</v>
      </c>
      <c r="G15" s="118">
        <v>44</v>
      </c>
      <c r="H15" s="118">
        <v>44</v>
      </c>
      <c r="I15" s="118">
        <v>45</v>
      </c>
      <c r="J15" s="118">
        <v>50</v>
      </c>
      <c r="K15" s="118">
        <v>42</v>
      </c>
      <c r="L15" s="118">
        <v>46</v>
      </c>
      <c r="M15" s="118">
        <v>55</v>
      </c>
      <c r="N15" s="118">
        <v>56</v>
      </c>
      <c r="O15" s="118">
        <v>8</v>
      </c>
      <c r="P15" s="118">
        <v>8</v>
      </c>
      <c r="Q15" s="118">
        <v>8</v>
      </c>
      <c r="R15" s="118">
        <v>8</v>
      </c>
      <c r="S15" s="118">
        <v>11</v>
      </c>
      <c r="T15" s="118">
        <v>12</v>
      </c>
      <c r="U15" s="118">
        <v>12</v>
      </c>
      <c r="V15" s="118">
        <v>14</v>
      </c>
      <c r="W15" s="118">
        <v>43</v>
      </c>
      <c r="X15" s="118">
        <v>43</v>
      </c>
      <c r="Y15" s="118">
        <v>43</v>
      </c>
      <c r="Z15" s="118">
        <v>39</v>
      </c>
      <c r="AA15" s="124">
        <v>39</v>
      </c>
      <c r="AB15" s="124">
        <v>42</v>
      </c>
      <c r="AC15" s="124">
        <v>48</v>
      </c>
      <c r="AD15" s="124">
        <v>51</v>
      </c>
      <c r="AE15" s="137"/>
      <c r="AF15" s="137"/>
      <c r="AG15" s="137"/>
      <c r="AH15" s="137"/>
      <c r="AI15" s="118">
        <v>53</v>
      </c>
      <c r="AJ15" s="118">
        <v>55</v>
      </c>
      <c r="AK15" s="118">
        <v>56</v>
      </c>
      <c r="AL15" s="118">
        <v>56</v>
      </c>
      <c r="AM15" s="118">
        <v>9</v>
      </c>
      <c r="AN15" s="118">
        <v>10</v>
      </c>
      <c r="AO15" s="118">
        <v>10</v>
      </c>
      <c r="AP15" s="118">
        <v>10</v>
      </c>
      <c r="AQ15" s="121">
        <v>140</v>
      </c>
      <c r="AR15" s="121">
        <v>159</v>
      </c>
      <c r="AS15" s="121">
        <v>168</v>
      </c>
      <c r="AT15" s="121">
        <v>187</v>
      </c>
      <c r="AU15" s="118">
        <v>4</v>
      </c>
      <c r="AV15" s="118">
        <v>4</v>
      </c>
      <c r="AW15" s="118">
        <v>4</v>
      </c>
      <c r="AX15" s="118">
        <v>4</v>
      </c>
      <c r="AY15" s="118">
        <v>75</v>
      </c>
      <c r="AZ15" s="118">
        <v>75</v>
      </c>
      <c r="BA15" s="118">
        <v>75</v>
      </c>
      <c r="BB15" s="118">
        <v>75</v>
      </c>
      <c r="BC15" s="118">
        <v>46</v>
      </c>
      <c r="BD15" s="118">
        <v>46</v>
      </c>
      <c r="BE15" s="118">
        <v>46</v>
      </c>
      <c r="BF15" s="118">
        <v>46</v>
      </c>
      <c r="BG15" s="270">
        <v>10</v>
      </c>
      <c r="BH15" s="270">
        <v>10</v>
      </c>
      <c r="BI15" s="270">
        <v>10</v>
      </c>
      <c r="BJ15" s="270">
        <v>10</v>
      </c>
      <c r="BK15" s="118">
        <v>18</v>
      </c>
      <c r="BL15" s="118">
        <v>18</v>
      </c>
      <c r="BM15" s="118">
        <v>19</v>
      </c>
      <c r="BN15" s="118">
        <v>19</v>
      </c>
      <c r="BO15" s="118">
        <v>45</v>
      </c>
      <c r="BP15" s="118">
        <v>49</v>
      </c>
      <c r="BQ15" s="118">
        <v>51</v>
      </c>
      <c r="BR15" s="118">
        <v>53</v>
      </c>
      <c r="BS15" s="118">
        <v>3</v>
      </c>
      <c r="BT15" s="118">
        <v>3</v>
      </c>
      <c r="BU15" s="118">
        <v>3</v>
      </c>
      <c r="BV15" s="118">
        <v>3</v>
      </c>
      <c r="BW15" s="118">
        <v>12</v>
      </c>
      <c r="BX15" s="118">
        <v>12</v>
      </c>
      <c r="BY15" s="118">
        <v>12</v>
      </c>
      <c r="BZ15" s="118">
        <v>12</v>
      </c>
      <c r="CA15" s="122" t="s">
        <v>71</v>
      </c>
    </row>
    <row r="16" spans="1:79" s="116" customFormat="1" ht="34.5" customHeight="1" x14ac:dyDescent="0.25">
      <c r="A16" s="187" t="s">
        <v>19</v>
      </c>
      <c r="B16" s="188" t="s">
        <v>385</v>
      </c>
      <c r="C16" s="185">
        <f t="shared" si="7"/>
        <v>123</v>
      </c>
      <c r="D16" s="185">
        <f t="shared" si="0"/>
        <v>179</v>
      </c>
      <c r="E16" s="185">
        <f t="shared" si="0"/>
        <v>238</v>
      </c>
      <c r="F16" s="185">
        <f t="shared" si="0"/>
        <v>278</v>
      </c>
      <c r="G16" s="118">
        <v>1</v>
      </c>
      <c r="H16" s="118">
        <v>7</v>
      </c>
      <c r="I16" s="118">
        <v>14</v>
      </c>
      <c r="J16" s="118">
        <v>19</v>
      </c>
      <c r="K16" s="118">
        <v>6</v>
      </c>
      <c r="L16" s="118">
        <v>10</v>
      </c>
      <c r="M16" s="118">
        <v>19</v>
      </c>
      <c r="N16" s="118">
        <v>21</v>
      </c>
      <c r="O16" s="118"/>
      <c r="P16" s="118"/>
      <c r="Q16" s="118"/>
      <c r="R16" s="118"/>
      <c r="S16" s="118">
        <v>5</v>
      </c>
      <c r="T16" s="118">
        <v>7</v>
      </c>
      <c r="U16" s="118">
        <v>10</v>
      </c>
      <c r="V16" s="118">
        <v>12</v>
      </c>
      <c r="W16" s="118">
        <v>24</v>
      </c>
      <c r="X16" s="118">
        <v>24</v>
      </c>
      <c r="Y16" s="118">
        <v>24</v>
      </c>
      <c r="Z16" s="118">
        <v>24</v>
      </c>
      <c r="AA16" s="124">
        <v>10</v>
      </c>
      <c r="AB16" s="124">
        <v>26</v>
      </c>
      <c r="AC16" s="124">
        <v>26</v>
      </c>
      <c r="AD16" s="124">
        <v>26</v>
      </c>
      <c r="AE16" s="137"/>
      <c r="AF16" s="137"/>
      <c r="AG16" s="137"/>
      <c r="AH16" s="137"/>
      <c r="AI16" s="118">
        <v>23</v>
      </c>
      <c r="AJ16" s="118">
        <v>25</v>
      </c>
      <c r="AK16" s="118">
        <v>26</v>
      </c>
      <c r="AL16" s="118">
        <v>26</v>
      </c>
      <c r="AM16" s="118"/>
      <c r="AN16" s="118"/>
      <c r="AO16" s="118"/>
      <c r="AP16" s="118"/>
      <c r="AQ16" s="121">
        <v>4</v>
      </c>
      <c r="AR16" s="121">
        <v>11</v>
      </c>
      <c r="AS16" s="121">
        <v>22</v>
      </c>
      <c r="AT16" s="121">
        <v>22</v>
      </c>
      <c r="AU16" s="118"/>
      <c r="AV16" s="118"/>
      <c r="AW16" s="118"/>
      <c r="AX16" s="118"/>
      <c r="AY16" s="118">
        <v>26</v>
      </c>
      <c r="AZ16" s="118">
        <v>36</v>
      </c>
      <c r="BA16" s="118">
        <v>55</v>
      </c>
      <c r="BB16" s="118">
        <v>75</v>
      </c>
      <c r="BC16" s="123">
        <v>9</v>
      </c>
      <c r="BD16" s="123">
        <v>9</v>
      </c>
      <c r="BE16" s="123">
        <v>12</v>
      </c>
      <c r="BF16" s="123">
        <v>19</v>
      </c>
      <c r="BG16" s="270">
        <v>4</v>
      </c>
      <c r="BH16" s="270">
        <v>6</v>
      </c>
      <c r="BI16" s="270">
        <v>8</v>
      </c>
      <c r="BJ16" s="270">
        <v>10</v>
      </c>
      <c r="BK16" s="118">
        <v>5</v>
      </c>
      <c r="BL16" s="118">
        <v>5</v>
      </c>
      <c r="BM16" s="118">
        <v>6</v>
      </c>
      <c r="BN16" s="118">
        <v>6</v>
      </c>
      <c r="BO16" s="118">
        <v>6</v>
      </c>
      <c r="BP16" s="118">
        <v>12</v>
      </c>
      <c r="BQ16" s="118">
        <v>14</v>
      </c>
      <c r="BR16" s="118">
        <v>16</v>
      </c>
      <c r="BS16" s="118"/>
      <c r="BT16" s="118"/>
      <c r="BU16" s="118"/>
      <c r="BV16" s="118"/>
      <c r="BW16" s="118"/>
      <c r="BX16" s="118">
        <v>1</v>
      </c>
      <c r="BY16" s="118">
        <v>2</v>
      </c>
      <c r="BZ16" s="118">
        <v>2</v>
      </c>
      <c r="CA16" s="122"/>
    </row>
    <row r="17" spans="1:79" s="116" customFormat="1" ht="31.5" x14ac:dyDescent="0.25">
      <c r="A17" s="187" t="s">
        <v>298</v>
      </c>
      <c r="B17" s="189" t="s">
        <v>302</v>
      </c>
      <c r="C17" s="185">
        <f t="shared" si="7"/>
        <v>88</v>
      </c>
      <c r="D17" s="185">
        <f t="shared" si="0"/>
        <v>134</v>
      </c>
      <c r="E17" s="185">
        <f t="shared" si="0"/>
        <v>190</v>
      </c>
      <c r="F17" s="185">
        <f t="shared" si="0"/>
        <v>249</v>
      </c>
      <c r="G17" s="118">
        <v>1</v>
      </c>
      <c r="H17" s="118">
        <v>2</v>
      </c>
      <c r="I17" s="118">
        <v>7</v>
      </c>
      <c r="J17" s="118">
        <v>11</v>
      </c>
      <c r="K17" s="118">
        <v>3</v>
      </c>
      <c r="L17" s="118">
        <v>6</v>
      </c>
      <c r="M17" s="118">
        <v>11</v>
      </c>
      <c r="N17" s="118">
        <v>16</v>
      </c>
      <c r="O17" s="118"/>
      <c r="P17" s="118"/>
      <c r="Q17" s="118"/>
      <c r="R17" s="118"/>
      <c r="S17" s="118">
        <v>4</v>
      </c>
      <c r="T17" s="118">
        <v>7</v>
      </c>
      <c r="U17" s="118">
        <v>10</v>
      </c>
      <c r="V17" s="118">
        <v>12</v>
      </c>
      <c r="W17" s="118">
        <v>8</v>
      </c>
      <c r="X17" s="118">
        <v>11</v>
      </c>
      <c r="Y17" s="118">
        <v>16</v>
      </c>
      <c r="Z17" s="118">
        <v>20</v>
      </c>
      <c r="AA17" s="123">
        <v>6</v>
      </c>
      <c r="AB17" s="123">
        <v>18</v>
      </c>
      <c r="AC17" s="123">
        <v>22</v>
      </c>
      <c r="AD17" s="123">
        <v>26</v>
      </c>
      <c r="AE17" s="137"/>
      <c r="AF17" s="137"/>
      <c r="AG17" s="137"/>
      <c r="AH17" s="137"/>
      <c r="AI17" s="118">
        <v>23</v>
      </c>
      <c r="AJ17" s="118">
        <v>25</v>
      </c>
      <c r="AK17" s="118">
        <v>26</v>
      </c>
      <c r="AL17" s="118">
        <v>26</v>
      </c>
      <c r="AM17" s="118">
        <v>0</v>
      </c>
      <c r="AN17" s="118">
        <v>0</v>
      </c>
      <c r="AO17" s="118">
        <v>0</v>
      </c>
      <c r="AP17" s="118">
        <v>0</v>
      </c>
      <c r="AQ17" s="121">
        <v>2</v>
      </c>
      <c r="AR17" s="121">
        <v>6</v>
      </c>
      <c r="AS17" s="121">
        <v>12</v>
      </c>
      <c r="AT17" s="121">
        <v>17</v>
      </c>
      <c r="AU17" s="118"/>
      <c r="AV17" s="118"/>
      <c r="AW17" s="118"/>
      <c r="AX17" s="118"/>
      <c r="AY17" s="118">
        <v>26</v>
      </c>
      <c r="AZ17" s="118">
        <v>36</v>
      </c>
      <c r="BA17" s="118">
        <v>55</v>
      </c>
      <c r="BB17" s="118">
        <v>75</v>
      </c>
      <c r="BC17" s="206">
        <v>6</v>
      </c>
      <c r="BD17" s="206">
        <v>6</v>
      </c>
      <c r="BE17" s="206">
        <v>9</v>
      </c>
      <c r="BF17" s="206">
        <v>19</v>
      </c>
      <c r="BG17" s="270">
        <v>1</v>
      </c>
      <c r="BH17" s="270">
        <v>2</v>
      </c>
      <c r="BI17" s="270">
        <v>4</v>
      </c>
      <c r="BJ17" s="270">
        <v>6</v>
      </c>
      <c r="BK17" s="118">
        <v>2</v>
      </c>
      <c r="BL17" s="118">
        <v>3</v>
      </c>
      <c r="BM17" s="118">
        <v>3</v>
      </c>
      <c r="BN17" s="118">
        <v>4</v>
      </c>
      <c r="BO17" s="118">
        <v>6</v>
      </c>
      <c r="BP17" s="118">
        <v>12</v>
      </c>
      <c r="BQ17" s="118">
        <v>14</v>
      </c>
      <c r="BR17" s="118">
        <v>16</v>
      </c>
      <c r="BS17" s="118"/>
      <c r="BT17" s="118"/>
      <c r="BU17" s="118"/>
      <c r="BV17" s="118"/>
      <c r="BW17" s="118">
        <v>0</v>
      </c>
      <c r="BX17" s="118">
        <v>0</v>
      </c>
      <c r="BY17" s="118">
        <v>1</v>
      </c>
      <c r="BZ17" s="118">
        <v>1</v>
      </c>
      <c r="CA17" s="122"/>
    </row>
    <row r="18" spans="1:79" s="160" customFormat="1" ht="31.5" x14ac:dyDescent="0.25">
      <c r="A18" s="161"/>
      <c r="B18" s="162" t="s">
        <v>303</v>
      </c>
      <c r="C18" s="157">
        <f>IF(ISNUMBER(C17/C16),C17/C16,"")</f>
        <v>0.71544715447154472</v>
      </c>
      <c r="D18" s="157">
        <f t="shared" ref="D18:BS18" si="8">IF(ISNUMBER(D17/D16),D17/D16,"")</f>
        <v>0.74860335195530725</v>
      </c>
      <c r="E18" s="157">
        <f t="shared" si="8"/>
        <v>0.79831932773109249</v>
      </c>
      <c r="F18" s="157">
        <f t="shared" si="8"/>
        <v>0.89568345323741005</v>
      </c>
      <c r="G18" s="157">
        <f t="shared" si="8"/>
        <v>1</v>
      </c>
      <c r="H18" s="157">
        <f t="shared" si="8"/>
        <v>0.2857142857142857</v>
      </c>
      <c r="I18" s="157">
        <f t="shared" si="8"/>
        <v>0.5</v>
      </c>
      <c r="J18" s="157">
        <f t="shared" si="8"/>
        <v>0.57894736842105265</v>
      </c>
      <c r="K18" s="157">
        <f t="shared" si="8"/>
        <v>0.5</v>
      </c>
      <c r="L18" s="157">
        <f t="shared" si="8"/>
        <v>0.6</v>
      </c>
      <c r="M18" s="157">
        <f t="shared" si="8"/>
        <v>0.57894736842105265</v>
      </c>
      <c r="N18" s="157">
        <f t="shared" si="8"/>
        <v>0.76190476190476186</v>
      </c>
      <c r="O18" s="157" t="str">
        <f t="shared" si="8"/>
        <v/>
      </c>
      <c r="P18" s="157" t="str">
        <f t="shared" si="8"/>
        <v/>
      </c>
      <c r="Q18" s="157" t="str">
        <f t="shared" si="8"/>
        <v/>
      </c>
      <c r="R18" s="157" t="str">
        <f t="shared" si="8"/>
        <v/>
      </c>
      <c r="S18" s="157">
        <f t="shared" si="8"/>
        <v>0.8</v>
      </c>
      <c r="T18" s="157">
        <f t="shared" si="8"/>
        <v>1</v>
      </c>
      <c r="U18" s="157">
        <f t="shared" si="8"/>
        <v>1</v>
      </c>
      <c r="V18" s="157">
        <f t="shared" si="8"/>
        <v>1</v>
      </c>
      <c r="W18" s="157">
        <f t="shared" si="8"/>
        <v>0.33333333333333331</v>
      </c>
      <c r="X18" s="157">
        <f t="shared" si="8"/>
        <v>0.45833333333333331</v>
      </c>
      <c r="Y18" s="157">
        <f t="shared" si="8"/>
        <v>0.66666666666666663</v>
      </c>
      <c r="Z18" s="157">
        <f t="shared" si="8"/>
        <v>0.83333333333333337</v>
      </c>
      <c r="AA18" s="157">
        <f t="shared" si="8"/>
        <v>0.6</v>
      </c>
      <c r="AB18" s="157">
        <f t="shared" si="8"/>
        <v>0.69230769230769229</v>
      </c>
      <c r="AC18" s="157">
        <f t="shared" si="8"/>
        <v>0.84615384615384615</v>
      </c>
      <c r="AD18" s="157">
        <f t="shared" si="8"/>
        <v>1</v>
      </c>
      <c r="AE18" s="213" t="str">
        <f t="shared" ref="AE18:AL18" si="9">IF(ISNUMBER(AE17/AE16),AE17/AE16,"")</f>
        <v/>
      </c>
      <c r="AF18" s="213" t="str">
        <f t="shared" si="9"/>
        <v/>
      </c>
      <c r="AG18" s="213" t="str">
        <f t="shared" si="9"/>
        <v/>
      </c>
      <c r="AH18" s="213" t="str">
        <f t="shared" si="9"/>
        <v/>
      </c>
      <c r="AI18" s="157">
        <f t="shared" si="9"/>
        <v>1</v>
      </c>
      <c r="AJ18" s="157">
        <f t="shared" si="9"/>
        <v>1</v>
      </c>
      <c r="AK18" s="157">
        <f t="shared" si="9"/>
        <v>1</v>
      </c>
      <c r="AL18" s="157">
        <f t="shared" si="9"/>
        <v>1</v>
      </c>
      <c r="AM18" s="157" t="str">
        <f t="shared" si="8"/>
        <v/>
      </c>
      <c r="AN18" s="157" t="str">
        <f t="shared" si="8"/>
        <v/>
      </c>
      <c r="AO18" s="157" t="str">
        <f t="shared" si="8"/>
        <v/>
      </c>
      <c r="AP18" s="157" t="str">
        <f t="shared" si="8"/>
        <v/>
      </c>
      <c r="AQ18" s="157">
        <f t="shared" si="8"/>
        <v>0.5</v>
      </c>
      <c r="AR18" s="157">
        <f t="shared" si="8"/>
        <v>0.54545454545454541</v>
      </c>
      <c r="AS18" s="157">
        <f t="shared" si="8"/>
        <v>0.54545454545454541</v>
      </c>
      <c r="AT18" s="157">
        <f t="shared" si="8"/>
        <v>0.77272727272727271</v>
      </c>
      <c r="AU18" s="157" t="str">
        <f t="shared" si="8"/>
        <v/>
      </c>
      <c r="AV18" s="157" t="str">
        <f t="shared" si="8"/>
        <v/>
      </c>
      <c r="AW18" s="157" t="str">
        <f t="shared" si="8"/>
        <v/>
      </c>
      <c r="AX18" s="157" t="str">
        <f t="shared" si="8"/>
        <v/>
      </c>
      <c r="AY18" s="157">
        <f t="shared" si="8"/>
        <v>1</v>
      </c>
      <c r="AZ18" s="157">
        <f t="shared" si="8"/>
        <v>1</v>
      </c>
      <c r="BA18" s="157">
        <f t="shared" si="8"/>
        <v>1</v>
      </c>
      <c r="BB18" s="157">
        <f t="shared" si="8"/>
        <v>1</v>
      </c>
      <c r="BC18" s="230">
        <f t="shared" si="8"/>
        <v>0.66666666666666663</v>
      </c>
      <c r="BD18" s="230">
        <f t="shared" si="8"/>
        <v>0.66666666666666663</v>
      </c>
      <c r="BE18" s="230">
        <f t="shared" si="8"/>
        <v>0.75</v>
      </c>
      <c r="BF18" s="230">
        <f t="shared" si="8"/>
        <v>1</v>
      </c>
      <c r="BG18" s="271">
        <f t="shared" si="8"/>
        <v>0.25</v>
      </c>
      <c r="BH18" s="271">
        <f t="shared" si="8"/>
        <v>0.33333333333333331</v>
      </c>
      <c r="BI18" s="271">
        <f t="shared" si="8"/>
        <v>0.5</v>
      </c>
      <c r="BJ18" s="271">
        <f t="shared" si="8"/>
        <v>0.6</v>
      </c>
      <c r="BK18" s="157">
        <f t="shared" si="8"/>
        <v>0.4</v>
      </c>
      <c r="BL18" s="157">
        <f t="shared" si="8"/>
        <v>0.6</v>
      </c>
      <c r="BM18" s="157">
        <f t="shared" si="8"/>
        <v>0.5</v>
      </c>
      <c r="BN18" s="157">
        <f t="shared" si="8"/>
        <v>0.66666666666666663</v>
      </c>
      <c r="BO18" s="157">
        <f t="shared" si="8"/>
        <v>1</v>
      </c>
      <c r="BP18" s="157">
        <f t="shared" si="8"/>
        <v>1</v>
      </c>
      <c r="BQ18" s="157">
        <f t="shared" si="8"/>
        <v>1</v>
      </c>
      <c r="BR18" s="157">
        <f t="shared" si="8"/>
        <v>1</v>
      </c>
      <c r="BS18" s="157" t="str">
        <f t="shared" si="8"/>
        <v/>
      </c>
      <c r="BT18" s="157" t="str">
        <f t="shared" ref="BT18:BZ18" si="10">IF(ISNUMBER(BT17/BT16),BT17/BT16,"")</f>
        <v/>
      </c>
      <c r="BU18" s="157" t="str">
        <f t="shared" si="10"/>
        <v/>
      </c>
      <c r="BV18" s="157" t="str">
        <f t="shared" si="10"/>
        <v/>
      </c>
      <c r="BW18" s="157" t="str">
        <f t="shared" si="10"/>
        <v/>
      </c>
      <c r="BX18" s="157">
        <f t="shared" si="10"/>
        <v>0</v>
      </c>
      <c r="BY18" s="157">
        <f t="shared" si="10"/>
        <v>0.5</v>
      </c>
      <c r="BZ18" s="157">
        <f t="shared" si="10"/>
        <v>0.5</v>
      </c>
      <c r="CA18" s="159"/>
    </row>
    <row r="19" spans="1:79" s="116" customFormat="1" x14ac:dyDescent="0.25">
      <c r="A19" s="187" t="s">
        <v>299</v>
      </c>
      <c r="B19" s="189" t="s">
        <v>552</v>
      </c>
      <c r="C19" s="185">
        <f t="shared" si="7"/>
        <v>51</v>
      </c>
      <c r="D19" s="185">
        <f t="shared" si="0"/>
        <v>59</v>
      </c>
      <c r="E19" s="185">
        <f t="shared" si="0"/>
        <v>76</v>
      </c>
      <c r="F19" s="185">
        <f t="shared" si="0"/>
        <v>91</v>
      </c>
      <c r="G19" s="118">
        <v>1</v>
      </c>
      <c r="H19" s="118">
        <v>1</v>
      </c>
      <c r="I19" s="118">
        <v>2</v>
      </c>
      <c r="J19" s="118">
        <v>2</v>
      </c>
      <c r="K19" s="118">
        <v>1</v>
      </c>
      <c r="L19" s="118">
        <v>1</v>
      </c>
      <c r="M19" s="118">
        <v>2</v>
      </c>
      <c r="N19" s="118">
        <v>3</v>
      </c>
      <c r="O19" s="118">
        <v>3</v>
      </c>
      <c r="P19" s="118">
        <v>3</v>
      </c>
      <c r="Q19" s="118">
        <v>4</v>
      </c>
      <c r="R19" s="118">
        <v>5</v>
      </c>
      <c r="S19" s="118">
        <v>1</v>
      </c>
      <c r="T19" s="118">
        <v>3</v>
      </c>
      <c r="U19" s="118">
        <v>5</v>
      </c>
      <c r="V19" s="118">
        <v>8</v>
      </c>
      <c r="W19" s="118">
        <v>3</v>
      </c>
      <c r="X19" s="118">
        <v>3</v>
      </c>
      <c r="Y19" s="118">
        <v>4</v>
      </c>
      <c r="Z19" s="118">
        <v>5</v>
      </c>
      <c r="AA19" s="123">
        <v>3</v>
      </c>
      <c r="AB19" s="123">
        <v>3</v>
      </c>
      <c r="AC19" s="123">
        <v>6</v>
      </c>
      <c r="AD19" s="123">
        <v>8</v>
      </c>
      <c r="AE19" s="137"/>
      <c r="AF19" s="137"/>
      <c r="AG19" s="137"/>
      <c r="AH19" s="137"/>
      <c r="AI19" s="118">
        <v>30</v>
      </c>
      <c r="AJ19" s="118">
        <v>30</v>
      </c>
      <c r="AK19" s="118">
        <v>30</v>
      </c>
      <c r="AL19" s="118">
        <v>30</v>
      </c>
      <c r="AM19" s="118">
        <v>1</v>
      </c>
      <c r="AN19" s="118">
        <v>2</v>
      </c>
      <c r="AO19" s="118">
        <v>3</v>
      </c>
      <c r="AP19" s="118">
        <v>3</v>
      </c>
      <c r="AQ19" s="121">
        <v>1</v>
      </c>
      <c r="AR19" s="121">
        <v>2</v>
      </c>
      <c r="AS19" s="121">
        <v>4</v>
      </c>
      <c r="AT19" s="121">
        <v>7</v>
      </c>
      <c r="AU19" s="118"/>
      <c r="AV19" s="118"/>
      <c r="AW19" s="118"/>
      <c r="AX19" s="118"/>
      <c r="AY19" s="118">
        <v>2</v>
      </c>
      <c r="AZ19" s="118">
        <v>2</v>
      </c>
      <c r="BA19" s="118">
        <v>4</v>
      </c>
      <c r="BB19" s="118">
        <v>5</v>
      </c>
      <c r="BC19" s="118">
        <v>1</v>
      </c>
      <c r="BD19" s="118">
        <v>3</v>
      </c>
      <c r="BE19" s="118">
        <v>4</v>
      </c>
      <c r="BF19" s="118">
        <v>5</v>
      </c>
      <c r="BG19" s="270">
        <v>0</v>
      </c>
      <c r="BH19" s="270">
        <v>0</v>
      </c>
      <c r="BI19" s="270">
        <v>0</v>
      </c>
      <c r="BJ19" s="270">
        <v>1</v>
      </c>
      <c r="BK19" s="118">
        <v>0</v>
      </c>
      <c r="BL19" s="118">
        <v>1</v>
      </c>
      <c r="BM19" s="118">
        <v>1</v>
      </c>
      <c r="BN19" s="118">
        <v>1</v>
      </c>
      <c r="BO19" s="118">
        <v>2</v>
      </c>
      <c r="BP19" s="118">
        <v>3</v>
      </c>
      <c r="BQ19" s="118">
        <v>4</v>
      </c>
      <c r="BR19" s="118">
        <v>5</v>
      </c>
      <c r="BS19" s="118">
        <v>2</v>
      </c>
      <c r="BT19" s="118">
        <v>2</v>
      </c>
      <c r="BU19" s="118">
        <v>2</v>
      </c>
      <c r="BV19" s="118">
        <v>2</v>
      </c>
      <c r="BW19" s="118"/>
      <c r="BX19" s="118"/>
      <c r="BY19" s="118">
        <v>1</v>
      </c>
      <c r="BZ19" s="118">
        <v>1</v>
      </c>
      <c r="CA19" s="122"/>
    </row>
    <row r="20" spans="1:79" s="160" customFormat="1" x14ac:dyDescent="0.25">
      <c r="A20" s="161"/>
      <c r="B20" s="162" t="s">
        <v>553</v>
      </c>
      <c r="C20" s="157">
        <f>IF(ISNUMBER(C19/C15),C19/C15,"")</f>
        <v>8.4717607973421927E-2</v>
      </c>
      <c r="D20" s="157">
        <f t="shared" ref="D20:BS20" si="11">IF(ISNUMBER(D19/D15),D19/D15,"")</f>
        <v>9.276729559748427E-2</v>
      </c>
      <c r="E20" s="157">
        <f t="shared" si="11"/>
        <v>0.11428571428571428</v>
      </c>
      <c r="F20" s="157">
        <f t="shared" si="11"/>
        <v>0.13131313131313133</v>
      </c>
      <c r="G20" s="157">
        <f t="shared" si="11"/>
        <v>2.2727272727272728E-2</v>
      </c>
      <c r="H20" s="157">
        <f t="shared" si="11"/>
        <v>2.2727272727272728E-2</v>
      </c>
      <c r="I20" s="157">
        <f t="shared" si="11"/>
        <v>4.4444444444444446E-2</v>
      </c>
      <c r="J20" s="157">
        <f t="shared" si="11"/>
        <v>0.04</v>
      </c>
      <c r="K20" s="157">
        <f t="shared" si="11"/>
        <v>2.3809523809523808E-2</v>
      </c>
      <c r="L20" s="157">
        <f t="shared" si="11"/>
        <v>2.1739130434782608E-2</v>
      </c>
      <c r="M20" s="157">
        <f t="shared" si="11"/>
        <v>3.6363636363636362E-2</v>
      </c>
      <c r="N20" s="157">
        <f t="shared" si="11"/>
        <v>5.3571428571428568E-2</v>
      </c>
      <c r="O20" s="157">
        <f t="shared" si="11"/>
        <v>0.375</v>
      </c>
      <c r="P20" s="157">
        <f t="shared" si="11"/>
        <v>0.375</v>
      </c>
      <c r="Q20" s="157">
        <f t="shared" si="11"/>
        <v>0.5</v>
      </c>
      <c r="R20" s="157">
        <f t="shared" si="11"/>
        <v>0.625</v>
      </c>
      <c r="S20" s="157">
        <f t="shared" si="11"/>
        <v>9.0909090909090912E-2</v>
      </c>
      <c r="T20" s="157">
        <f t="shared" si="11"/>
        <v>0.25</v>
      </c>
      <c r="U20" s="157">
        <f t="shared" si="11"/>
        <v>0.41666666666666669</v>
      </c>
      <c r="V20" s="157">
        <f t="shared" si="11"/>
        <v>0.5714285714285714</v>
      </c>
      <c r="W20" s="157">
        <f t="shared" si="11"/>
        <v>6.9767441860465115E-2</v>
      </c>
      <c r="X20" s="157">
        <f t="shared" si="11"/>
        <v>6.9767441860465115E-2</v>
      </c>
      <c r="Y20" s="157">
        <f t="shared" si="11"/>
        <v>9.3023255813953487E-2</v>
      </c>
      <c r="Z20" s="157">
        <f t="shared" si="11"/>
        <v>0.12820512820512819</v>
      </c>
      <c r="AA20" s="157">
        <f t="shared" si="11"/>
        <v>7.6923076923076927E-2</v>
      </c>
      <c r="AB20" s="157">
        <f t="shared" si="11"/>
        <v>7.1428571428571425E-2</v>
      </c>
      <c r="AC20" s="157">
        <f t="shared" si="11"/>
        <v>0.125</v>
      </c>
      <c r="AD20" s="157">
        <f t="shared" si="11"/>
        <v>0.15686274509803921</v>
      </c>
      <c r="AE20" s="213" t="str">
        <f t="shared" ref="AE20:AL20" si="12">IF(ISNUMBER(AE19/AE15),AE19/AE15,"")</f>
        <v/>
      </c>
      <c r="AF20" s="213" t="str">
        <f t="shared" si="12"/>
        <v/>
      </c>
      <c r="AG20" s="213" t="str">
        <f t="shared" si="12"/>
        <v/>
      </c>
      <c r="AH20" s="213" t="str">
        <f t="shared" si="12"/>
        <v/>
      </c>
      <c r="AI20" s="157">
        <f t="shared" si="12"/>
        <v>0.56603773584905659</v>
      </c>
      <c r="AJ20" s="157">
        <f t="shared" si="12"/>
        <v>0.54545454545454541</v>
      </c>
      <c r="AK20" s="157">
        <f t="shared" si="12"/>
        <v>0.5357142857142857</v>
      </c>
      <c r="AL20" s="157">
        <f t="shared" si="12"/>
        <v>0.5357142857142857</v>
      </c>
      <c r="AM20" s="157">
        <f t="shared" si="11"/>
        <v>0.1111111111111111</v>
      </c>
      <c r="AN20" s="157">
        <f t="shared" si="11"/>
        <v>0.2</v>
      </c>
      <c r="AO20" s="157">
        <f t="shared" si="11"/>
        <v>0.3</v>
      </c>
      <c r="AP20" s="157">
        <f t="shared" si="11"/>
        <v>0.3</v>
      </c>
      <c r="AQ20" s="157">
        <f t="shared" si="11"/>
        <v>7.1428571428571426E-3</v>
      </c>
      <c r="AR20" s="157">
        <f t="shared" si="11"/>
        <v>1.2578616352201259E-2</v>
      </c>
      <c r="AS20" s="157">
        <f t="shared" si="11"/>
        <v>2.3809523809523808E-2</v>
      </c>
      <c r="AT20" s="157">
        <f t="shared" si="11"/>
        <v>3.7433155080213901E-2</v>
      </c>
      <c r="AU20" s="157">
        <f t="shared" si="11"/>
        <v>0</v>
      </c>
      <c r="AV20" s="157">
        <f t="shared" si="11"/>
        <v>0</v>
      </c>
      <c r="AW20" s="157">
        <f t="shared" si="11"/>
        <v>0</v>
      </c>
      <c r="AX20" s="157">
        <f t="shared" si="11"/>
        <v>0</v>
      </c>
      <c r="AY20" s="157">
        <f t="shared" si="11"/>
        <v>2.6666666666666668E-2</v>
      </c>
      <c r="AZ20" s="157">
        <f t="shared" si="11"/>
        <v>2.6666666666666668E-2</v>
      </c>
      <c r="BA20" s="157">
        <f t="shared" si="11"/>
        <v>5.3333333333333337E-2</v>
      </c>
      <c r="BB20" s="157">
        <f t="shared" si="11"/>
        <v>6.6666666666666666E-2</v>
      </c>
      <c r="BC20" s="166">
        <f t="shared" si="11"/>
        <v>2.1739130434782608E-2</v>
      </c>
      <c r="BD20" s="166">
        <f t="shared" si="11"/>
        <v>6.5217391304347824E-2</v>
      </c>
      <c r="BE20" s="166">
        <f t="shared" si="11"/>
        <v>8.6956521739130432E-2</v>
      </c>
      <c r="BF20" s="166">
        <f t="shared" si="11"/>
        <v>0.10869565217391304</v>
      </c>
      <c r="BG20" s="271">
        <f t="shared" si="11"/>
        <v>0</v>
      </c>
      <c r="BH20" s="271">
        <f t="shared" si="11"/>
        <v>0</v>
      </c>
      <c r="BI20" s="271">
        <f t="shared" si="11"/>
        <v>0</v>
      </c>
      <c r="BJ20" s="271">
        <f t="shared" si="11"/>
        <v>0.1</v>
      </c>
      <c r="BK20" s="157">
        <f t="shared" si="11"/>
        <v>0</v>
      </c>
      <c r="BL20" s="157">
        <f t="shared" si="11"/>
        <v>5.5555555555555552E-2</v>
      </c>
      <c r="BM20" s="157">
        <f t="shared" si="11"/>
        <v>5.2631578947368418E-2</v>
      </c>
      <c r="BN20" s="157">
        <f t="shared" si="11"/>
        <v>5.2631578947368418E-2</v>
      </c>
      <c r="BO20" s="157">
        <f t="shared" si="11"/>
        <v>4.4444444444444446E-2</v>
      </c>
      <c r="BP20" s="157">
        <f t="shared" si="11"/>
        <v>6.1224489795918366E-2</v>
      </c>
      <c r="BQ20" s="157">
        <f t="shared" si="11"/>
        <v>7.8431372549019607E-2</v>
      </c>
      <c r="BR20" s="157">
        <f t="shared" si="11"/>
        <v>9.4339622641509441E-2</v>
      </c>
      <c r="BS20" s="157">
        <f t="shared" si="11"/>
        <v>0.66666666666666663</v>
      </c>
      <c r="BT20" s="157">
        <f t="shared" ref="BT20:BZ20" si="13">IF(ISNUMBER(BT19/BT15),BT19/BT15,"")</f>
        <v>0.66666666666666663</v>
      </c>
      <c r="BU20" s="157">
        <f t="shared" si="13"/>
        <v>0.66666666666666663</v>
      </c>
      <c r="BV20" s="157">
        <f t="shared" si="13"/>
        <v>0.66666666666666663</v>
      </c>
      <c r="BW20" s="157">
        <f t="shared" si="13"/>
        <v>0</v>
      </c>
      <c r="BX20" s="157">
        <f t="shared" si="13"/>
        <v>0</v>
      </c>
      <c r="BY20" s="157">
        <f t="shared" si="13"/>
        <v>8.3333333333333329E-2</v>
      </c>
      <c r="BZ20" s="157">
        <f t="shared" si="13"/>
        <v>8.3333333333333329E-2</v>
      </c>
      <c r="CA20" s="159"/>
    </row>
    <row r="21" spans="1:79" s="116" customFormat="1" ht="37.5" customHeight="1" x14ac:dyDescent="0.25">
      <c r="A21" s="187" t="s">
        <v>436</v>
      </c>
      <c r="B21" s="189" t="s">
        <v>301</v>
      </c>
      <c r="C21" s="185">
        <f t="shared" si="7"/>
        <v>548</v>
      </c>
      <c r="D21" s="185">
        <f t="shared" si="0"/>
        <v>552</v>
      </c>
      <c r="E21" s="185">
        <f t="shared" si="0"/>
        <v>570</v>
      </c>
      <c r="F21" s="185">
        <f t="shared" si="0"/>
        <v>580</v>
      </c>
      <c r="G21" s="118">
        <v>44</v>
      </c>
      <c r="H21" s="118">
        <v>44</v>
      </c>
      <c r="I21" s="118">
        <v>45</v>
      </c>
      <c r="J21" s="118">
        <v>50</v>
      </c>
      <c r="K21" s="118">
        <v>42</v>
      </c>
      <c r="L21" s="118">
        <v>46</v>
      </c>
      <c r="M21" s="118">
        <v>55</v>
      </c>
      <c r="N21" s="118">
        <v>56</v>
      </c>
      <c r="O21" s="118">
        <v>8</v>
      </c>
      <c r="P21" s="118">
        <v>8</v>
      </c>
      <c r="Q21" s="118">
        <v>8</v>
      </c>
      <c r="R21" s="118">
        <v>8</v>
      </c>
      <c r="S21" s="118">
        <v>11</v>
      </c>
      <c r="T21" s="118">
        <v>12</v>
      </c>
      <c r="U21" s="118">
        <v>12</v>
      </c>
      <c r="V21" s="118">
        <v>14</v>
      </c>
      <c r="W21" s="118">
        <v>10</v>
      </c>
      <c r="X21" s="118">
        <v>12</v>
      </c>
      <c r="Y21" s="118">
        <v>12</v>
      </c>
      <c r="Z21" s="118">
        <v>12</v>
      </c>
      <c r="AA21" s="123">
        <v>31</v>
      </c>
      <c r="AB21" s="123">
        <v>16</v>
      </c>
      <c r="AC21" s="123">
        <v>14</v>
      </c>
      <c r="AD21" s="123">
        <v>13</v>
      </c>
      <c r="AE21" s="137"/>
      <c r="AF21" s="137"/>
      <c r="AG21" s="137"/>
      <c r="AH21" s="137"/>
      <c r="AI21" s="118">
        <v>53</v>
      </c>
      <c r="AJ21" s="118">
        <v>55</v>
      </c>
      <c r="AK21" s="118">
        <v>56</v>
      </c>
      <c r="AL21" s="118">
        <v>56</v>
      </c>
      <c r="AM21" s="118">
        <v>3</v>
      </c>
      <c r="AN21" s="118">
        <v>6</v>
      </c>
      <c r="AO21" s="118">
        <v>9</v>
      </c>
      <c r="AP21" s="118">
        <v>10</v>
      </c>
      <c r="AQ21" s="121">
        <v>139</v>
      </c>
      <c r="AR21" s="121">
        <v>139</v>
      </c>
      <c r="AS21" s="121">
        <v>139</v>
      </c>
      <c r="AT21" s="121">
        <v>139</v>
      </c>
      <c r="AU21" s="118">
        <v>2</v>
      </c>
      <c r="AV21" s="118">
        <v>3</v>
      </c>
      <c r="AW21" s="118">
        <v>4</v>
      </c>
      <c r="AX21" s="118">
        <v>4</v>
      </c>
      <c r="AY21" s="118">
        <v>75</v>
      </c>
      <c r="AZ21" s="118">
        <v>75</v>
      </c>
      <c r="BA21" s="118">
        <v>75</v>
      </c>
      <c r="BB21" s="118">
        <v>75</v>
      </c>
      <c r="BC21" s="118">
        <v>46</v>
      </c>
      <c r="BD21" s="118">
        <v>46</v>
      </c>
      <c r="BE21" s="118">
        <v>46</v>
      </c>
      <c r="BF21" s="118">
        <v>46</v>
      </c>
      <c r="BG21" s="270">
        <v>8</v>
      </c>
      <c r="BH21" s="270">
        <v>9</v>
      </c>
      <c r="BI21" s="270">
        <v>10</v>
      </c>
      <c r="BJ21" s="270">
        <v>10</v>
      </c>
      <c r="BK21" s="118">
        <v>16</v>
      </c>
      <c r="BL21" s="118">
        <v>17</v>
      </c>
      <c r="BM21" s="118">
        <v>19</v>
      </c>
      <c r="BN21" s="118">
        <v>19</v>
      </c>
      <c r="BO21" s="118">
        <v>45</v>
      </c>
      <c r="BP21" s="118">
        <v>49</v>
      </c>
      <c r="BQ21" s="118">
        <v>51</v>
      </c>
      <c r="BR21" s="118">
        <v>53</v>
      </c>
      <c r="BS21" s="118">
        <v>3</v>
      </c>
      <c r="BT21" s="118">
        <v>3</v>
      </c>
      <c r="BU21" s="118">
        <v>3</v>
      </c>
      <c r="BV21" s="118">
        <v>3</v>
      </c>
      <c r="BW21" s="118">
        <v>12</v>
      </c>
      <c r="BX21" s="118">
        <v>12</v>
      </c>
      <c r="BY21" s="118">
        <v>12</v>
      </c>
      <c r="BZ21" s="118">
        <v>12</v>
      </c>
      <c r="CA21" s="122"/>
    </row>
    <row r="22" spans="1:79" s="160" customFormat="1" ht="23.25" customHeight="1" x14ac:dyDescent="0.25">
      <c r="A22" s="161"/>
      <c r="B22" s="162" t="s">
        <v>300</v>
      </c>
      <c r="C22" s="157">
        <f>IF(ISNUMBER(C21/C15),C21/C15,"")</f>
        <v>0.9102990033222591</v>
      </c>
      <c r="D22" s="157">
        <f t="shared" ref="D22:BS22" si="14">IF(ISNUMBER(D21/D15),D21/D15,"")</f>
        <v>0.86792452830188682</v>
      </c>
      <c r="E22" s="157">
        <f t="shared" si="14"/>
        <v>0.8571428571428571</v>
      </c>
      <c r="F22" s="157">
        <f t="shared" si="14"/>
        <v>0.83694083694083699</v>
      </c>
      <c r="G22" s="157">
        <f t="shared" si="14"/>
        <v>1</v>
      </c>
      <c r="H22" s="157">
        <f t="shared" si="14"/>
        <v>1</v>
      </c>
      <c r="I22" s="157">
        <f t="shared" si="14"/>
        <v>1</v>
      </c>
      <c r="J22" s="157">
        <f t="shared" si="14"/>
        <v>1</v>
      </c>
      <c r="K22" s="157">
        <f t="shared" si="14"/>
        <v>1</v>
      </c>
      <c r="L22" s="157">
        <f t="shared" si="14"/>
        <v>1</v>
      </c>
      <c r="M22" s="157">
        <f t="shared" si="14"/>
        <v>1</v>
      </c>
      <c r="N22" s="157">
        <f t="shared" si="14"/>
        <v>1</v>
      </c>
      <c r="O22" s="157">
        <f t="shared" si="14"/>
        <v>1</v>
      </c>
      <c r="P22" s="157">
        <f t="shared" si="14"/>
        <v>1</v>
      </c>
      <c r="Q22" s="157">
        <f t="shared" si="14"/>
        <v>1</v>
      </c>
      <c r="R22" s="157">
        <f t="shared" si="14"/>
        <v>1</v>
      </c>
      <c r="S22" s="157">
        <f t="shared" si="14"/>
        <v>1</v>
      </c>
      <c r="T22" s="157">
        <f t="shared" si="14"/>
        <v>1</v>
      </c>
      <c r="U22" s="157">
        <f t="shared" si="14"/>
        <v>1</v>
      </c>
      <c r="V22" s="157">
        <f t="shared" si="14"/>
        <v>1</v>
      </c>
      <c r="W22" s="157">
        <f t="shared" si="14"/>
        <v>0.23255813953488372</v>
      </c>
      <c r="X22" s="157">
        <f t="shared" si="14"/>
        <v>0.27906976744186046</v>
      </c>
      <c r="Y22" s="157">
        <f t="shared" si="14"/>
        <v>0.27906976744186046</v>
      </c>
      <c r="Z22" s="157">
        <f t="shared" si="14"/>
        <v>0.30769230769230771</v>
      </c>
      <c r="AA22" s="157">
        <f t="shared" si="14"/>
        <v>0.79487179487179482</v>
      </c>
      <c r="AB22" s="157">
        <f t="shared" si="14"/>
        <v>0.38095238095238093</v>
      </c>
      <c r="AC22" s="157">
        <f t="shared" si="14"/>
        <v>0.29166666666666669</v>
      </c>
      <c r="AD22" s="157">
        <f t="shared" si="14"/>
        <v>0.25490196078431371</v>
      </c>
      <c r="AE22" s="213" t="str">
        <f t="shared" ref="AE22:AL22" si="15">IF(ISNUMBER(AE21/AE15),AE21/AE15,"")</f>
        <v/>
      </c>
      <c r="AF22" s="213" t="str">
        <f t="shared" si="15"/>
        <v/>
      </c>
      <c r="AG22" s="213" t="str">
        <f t="shared" si="15"/>
        <v/>
      </c>
      <c r="AH22" s="213" t="str">
        <f t="shared" si="15"/>
        <v/>
      </c>
      <c r="AI22" s="157">
        <f t="shared" si="15"/>
        <v>1</v>
      </c>
      <c r="AJ22" s="157">
        <f t="shared" si="15"/>
        <v>1</v>
      </c>
      <c r="AK22" s="157">
        <f t="shared" si="15"/>
        <v>1</v>
      </c>
      <c r="AL22" s="157">
        <f t="shared" si="15"/>
        <v>1</v>
      </c>
      <c r="AM22" s="157">
        <f t="shared" si="14"/>
        <v>0.33333333333333331</v>
      </c>
      <c r="AN22" s="157">
        <f t="shared" si="14"/>
        <v>0.6</v>
      </c>
      <c r="AO22" s="157">
        <f t="shared" si="14"/>
        <v>0.9</v>
      </c>
      <c r="AP22" s="157">
        <f t="shared" si="14"/>
        <v>1</v>
      </c>
      <c r="AQ22" s="157">
        <f t="shared" si="14"/>
        <v>0.99285714285714288</v>
      </c>
      <c r="AR22" s="157">
        <f t="shared" si="14"/>
        <v>0.87421383647798745</v>
      </c>
      <c r="AS22" s="157">
        <f t="shared" si="14"/>
        <v>0.82738095238095233</v>
      </c>
      <c r="AT22" s="157">
        <f t="shared" si="14"/>
        <v>0.74331550802139035</v>
      </c>
      <c r="AU22" s="157">
        <f t="shared" si="14"/>
        <v>0.5</v>
      </c>
      <c r="AV22" s="157">
        <f t="shared" si="14"/>
        <v>0.75</v>
      </c>
      <c r="AW22" s="157">
        <f t="shared" si="14"/>
        <v>1</v>
      </c>
      <c r="AX22" s="157">
        <f t="shared" si="14"/>
        <v>1</v>
      </c>
      <c r="AY22" s="157">
        <f t="shared" si="14"/>
        <v>1</v>
      </c>
      <c r="AZ22" s="157">
        <f t="shared" si="14"/>
        <v>1</v>
      </c>
      <c r="BA22" s="157">
        <f t="shared" si="14"/>
        <v>1</v>
      </c>
      <c r="BB22" s="157">
        <f t="shared" si="14"/>
        <v>1</v>
      </c>
      <c r="BC22" s="166">
        <f t="shared" si="14"/>
        <v>1</v>
      </c>
      <c r="BD22" s="166">
        <f t="shared" si="14"/>
        <v>1</v>
      </c>
      <c r="BE22" s="166">
        <f t="shared" si="14"/>
        <v>1</v>
      </c>
      <c r="BF22" s="166">
        <f t="shared" si="14"/>
        <v>1</v>
      </c>
      <c r="BG22" s="271">
        <f t="shared" si="14"/>
        <v>0.8</v>
      </c>
      <c r="BH22" s="271">
        <f t="shared" si="14"/>
        <v>0.9</v>
      </c>
      <c r="BI22" s="271">
        <f t="shared" si="14"/>
        <v>1</v>
      </c>
      <c r="BJ22" s="271">
        <f t="shared" si="14"/>
        <v>1</v>
      </c>
      <c r="BK22" s="157">
        <f t="shared" si="14"/>
        <v>0.88888888888888884</v>
      </c>
      <c r="BL22" s="157">
        <f t="shared" si="14"/>
        <v>0.94444444444444442</v>
      </c>
      <c r="BM22" s="157">
        <f t="shared" si="14"/>
        <v>1</v>
      </c>
      <c r="BN22" s="157">
        <f t="shared" si="14"/>
        <v>1</v>
      </c>
      <c r="BO22" s="157">
        <f t="shared" si="14"/>
        <v>1</v>
      </c>
      <c r="BP22" s="157">
        <f t="shared" si="14"/>
        <v>1</v>
      </c>
      <c r="BQ22" s="157">
        <f t="shared" si="14"/>
        <v>1</v>
      </c>
      <c r="BR22" s="157">
        <f t="shared" si="14"/>
        <v>1</v>
      </c>
      <c r="BS22" s="157">
        <f t="shared" si="14"/>
        <v>1</v>
      </c>
      <c r="BT22" s="157">
        <f t="shared" ref="BT22:BZ22" si="16">IF(ISNUMBER(BT21/BT15),BT21/BT15,"")</f>
        <v>1</v>
      </c>
      <c r="BU22" s="157">
        <f t="shared" si="16"/>
        <v>1</v>
      </c>
      <c r="BV22" s="157">
        <f t="shared" si="16"/>
        <v>1</v>
      </c>
      <c r="BW22" s="157">
        <f t="shared" si="16"/>
        <v>1</v>
      </c>
      <c r="BX22" s="157">
        <f t="shared" si="16"/>
        <v>1</v>
      </c>
      <c r="BY22" s="157">
        <f t="shared" si="16"/>
        <v>1</v>
      </c>
      <c r="BZ22" s="157">
        <f t="shared" si="16"/>
        <v>1</v>
      </c>
      <c r="CA22" s="159"/>
    </row>
    <row r="23" spans="1:79" s="116" customFormat="1" ht="23.25" customHeight="1" x14ac:dyDescent="0.25">
      <c r="A23" s="183" t="s">
        <v>21</v>
      </c>
      <c r="B23" s="184" t="s">
        <v>22</v>
      </c>
      <c r="C23" s="190" t="s">
        <v>235</v>
      </c>
      <c r="D23" s="190" t="s">
        <v>252</v>
      </c>
      <c r="E23" s="190" t="s">
        <v>355</v>
      </c>
      <c r="F23" s="190" t="s">
        <v>356</v>
      </c>
      <c r="G23" s="118">
        <v>1</v>
      </c>
      <c r="H23" s="118">
        <v>3</v>
      </c>
      <c r="I23" s="118">
        <v>5</v>
      </c>
      <c r="J23" s="118">
        <v>6</v>
      </c>
      <c r="K23" s="118">
        <v>2</v>
      </c>
      <c r="L23" s="118">
        <v>4</v>
      </c>
      <c r="M23" s="118">
        <v>5</v>
      </c>
      <c r="N23" s="118">
        <v>6</v>
      </c>
      <c r="O23" s="118"/>
      <c r="P23" s="118"/>
      <c r="Q23" s="118"/>
      <c r="R23" s="118"/>
      <c r="S23" s="118">
        <v>0</v>
      </c>
      <c r="T23" s="118">
        <v>1</v>
      </c>
      <c r="U23" s="118">
        <v>2</v>
      </c>
      <c r="V23" s="118">
        <v>4</v>
      </c>
      <c r="W23" s="118">
        <v>3</v>
      </c>
      <c r="X23" s="118">
        <v>3</v>
      </c>
      <c r="Y23" s="118">
        <v>4</v>
      </c>
      <c r="Z23" s="118">
        <v>4</v>
      </c>
      <c r="AA23" s="123">
        <v>3</v>
      </c>
      <c r="AB23" s="123">
        <v>8</v>
      </c>
      <c r="AC23" s="123">
        <v>8</v>
      </c>
      <c r="AD23" s="123">
        <v>8</v>
      </c>
      <c r="AE23" s="137"/>
      <c r="AF23" s="137"/>
      <c r="AG23" s="137"/>
      <c r="AH23" s="137"/>
      <c r="AI23" s="119">
        <v>2</v>
      </c>
      <c r="AJ23" s="119">
        <v>3</v>
      </c>
      <c r="AK23" s="119">
        <v>4</v>
      </c>
      <c r="AL23" s="119">
        <v>4</v>
      </c>
      <c r="AM23" s="119">
        <v>0</v>
      </c>
      <c r="AN23" s="118">
        <v>0</v>
      </c>
      <c r="AO23" s="118">
        <v>0</v>
      </c>
      <c r="AP23" s="118">
        <v>0</v>
      </c>
      <c r="AQ23" s="121">
        <v>1</v>
      </c>
      <c r="AR23" s="121">
        <v>3</v>
      </c>
      <c r="AS23" s="121">
        <v>5</v>
      </c>
      <c r="AT23" s="121">
        <v>8</v>
      </c>
      <c r="AU23" s="119">
        <v>0</v>
      </c>
      <c r="AV23" s="119">
        <v>0</v>
      </c>
      <c r="AW23" s="119">
        <v>0</v>
      </c>
      <c r="AX23" s="119">
        <v>0</v>
      </c>
      <c r="AY23" s="118">
        <v>6</v>
      </c>
      <c r="AZ23" s="118">
        <v>8</v>
      </c>
      <c r="BA23" s="118">
        <v>8</v>
      </c>
      <c r="BB23" s="118">
        <v>8</v>
      </c>
      <c r="BC23" s="118">
        <v>2</v>
      </c>
      <c r="BD23" s="118">
        <v>3</v>
      </c>
      <c r="BE23" s="118">
        <v>3</v>
      </c>
      <c r="BF23" s="118">
        <v>4</v>
      </c>
      <c r="BG23" s="270">
        <v>1</v>
      </c>
      <c r="BH23" s="270">
        <v>2</v>
      </c>
      <c r="BI23" s="270">
        <v>3</v>
      </c>
      <c r="BJ23" s="270">
        <v>5</v>
      </c>
      <c r="BK23" s="118">
        <v>2</v>
      </c>
      <c r="BL23" s="118">
        <v>2</v>
      </c>
      <c r="BM23" s="118">
        <v>3</v>
      </c>
      <c r="BN23" s="118">
        <v>4</v>
      </c>
      <c r="BO23" s="118">
        <v>1</v>
      </c>
      <c r="BP23" s="118">
        <v>2</v>
      </c>
      <c r="BQ23" s="118">
        <v>4</v>
      </c>
      <c r="BR23" s="118">
        <v>5</v>
      </c>
      <c r="BS23" s="118">
        <v>0</v>
      </c>
      <c r="BT23" s="118">
        <v>0</v>
      </c>
      <c r="BU23" s="118">
        <v>0</v>
      </c>
      <c r="BV23" s="118">
        <v>0</v>
      </c>
      <c r="BW23" s="118"/>
      <c r="BX23" s="118">
        <v>1</v>
      </c>
      <c r="BY23" s="118">
        <v>2</v>
      </c>
      <c r="BZ23" s="118">
        <v>3</v>
      </c>
      <c r="CA23" s="122" t="s">
        <v>72</v>
      </c>
    </row>
    <row r="24" spans="1:79" s="130" customFormat="1" ht="376.5" customHeight="1" x14ac:dyDescent="0.25">
      <c r="A24" s="183" t="s">
        <v>23</v>
      </c>
      <c r="B24" s="184" t="s">
        <v>24</v>
      </c>
      <c r="C24" s="191" t="s">
        <v>434</v>
      </c>
      <c r="D24" s="191" t="s">
        <v>318</v>
      </c>
      <c r="E24" s="191" t="s">
        <v>435</v>
      </c>
      <c r="F24" s="191" t="s">
        <v>348</v>
      </c>
      <c r="G24" s="125" t="s">
        <v>94</v>
      </c>
      <c r="H24" s="125" t="s">
        <v>465</v>
      </c>
      <c r="I24" s="125" t="s">
        <v>320</v>
      </c>
      <c r="J24" s="125" t="s">
        <v>304</v>
      </c>
      <c r="K24" s="125" t="s">
        <v>238</v>
      </c>
      <c r="L24" s="125" t="s">
        <v>321</v>
      </c>
      <c r="M24" s="125" t="s">
        <v>339</v>
      </c>
      <c r="N24" s="125" t="s">
        <v>305</v>
      </c>
      <c r="O24" s="125"/>
      <c r="P24" s="125"/>
      <c r="Q24" s="125"/>
      <c r="R24" s="125"/>
      <c r="S24" s="126">
        <v>0</v>
      </c>
      <c r="T24" s="125" t="s">
        <v>133</v>
      </c>
      <c r="U24" s="125" t="s">
        <v>293</v>
      </c>
      <c r="V24" s="125" t="s">
        <v>294</v>
      </c>
      <c r="W24" s="125" t="s">
        <v>85</v>
      </c>
      <c r="X24" s="125"/>
      <c r="Y24" s="125" t="s">
        <v>297</v>
      </c>
      <c r="Z24" s="125"/>
      <c r="AA24" s="127" t="s">
        <v>243</v>
      </c>
      <c r="AB24" s="127" t="s">
        <v>322</v>
      </c>
      <c r="AC24" s="127"/>
      <c r="AD24" s="127"/>
      <c r="AE24" s="129"/>
      <c r="AF24" s="129"/>
      <c r="AG24" s="129"/>
      <c r="AH24" s="129"/>
      <c r="AI24" s="125" t="s">
        <v>242</v>
      </c>
      <c r="AJ24" s="125" t="s">
        <v>297</v>
      </c>
      <c r="AK24" s="125" t="s">
        <v>306</v>
      </c>
      <c r="AL24" s="125"/>
      <c r="AM24" s="125"/>
      <c r="AN24" s="125"/>
      <c r="AO24" s="125"/>
      <c r="AP24" s="125"/>
      <c r="AQ24" s="128" t="s">
        <v>117</v>
      </c>
      <c r="AR24" s="128" t="s">
        <v>323</v>
      </c>
      <c r="AS24" s="128" t="s">
        <v>324</v>
      </c>
      <c r="AT24" s="128" t="s">
        <v>325</v>
      </c>
      <c r="AU24" s="125"/>
      <c r="AV24" s="125"/>
      <c r="AW24" s="125"/>
      <c r="AX24" s="125"/>
      <c r="AY24" s="125" t="s">
        <v>244</v>
      </c>
      <c r="AZ24" s="125" t="s">
        <v>326</v>
      </c>
      <c r="BA24" s="125"/>
      <c r="BB24" s="125"/>
      <c r="BC24" s="125" t="s">
        <v>245</v>
      </c>
      <c r="BD24" s="125" t="s">
        <v>295</v>
      </c>
      <c r="BE24" s="129"/>
      <c r="BF24" s="129" t="s">
        <v>365</v>
      </c>
      <c r="BG24" s="272" t="s">
        <v>117</v>
      </c>
      <c r="BH24" s="272" t="s">
        <v>246</v>
      </c>
      <c r="BI24" s="272" t="s">
        <v>270</v>
      </c>
      <c r="BJ24" s="272" t="s">
        <v>366</v>
      </c>
      <c r="BK24" s="125" t="s">
        <v>248</v>
      </c>
      <c r="BL24" s="125" t="s">
        <v>248</v>
      </c>
      <c r="BM24" s="125" t="s">
        <v>296</v>
      </c>
      <c r="BN24" s="125" t="s">
        <v>297</v>
      </c>
      <c r="BO24" s="125" t="s">
        <v>247</v>
      </c>
      <c r="BP24" s="125" t="s">
        <v>249</v>
      </c>
      <c r="BQ24" s="125" t="s">
        <v>367</v>
      </c>
      <c r="BR24" s="125" t="s">
        <v>307</v>
      </c>
      <c r="BS24" s="125"/>
      <c r="BT24" s="125"/>
      <c r="BU24" s="125"/>
      <c r="BV24" s="125"/>
      <c r="BW24" s="125"/>
      <c r="BX24" s="125" t="s">
        <v>250</v>
      </c>
      <c r="BY24" s="125" t="s">
        <v>388</v>
      </c>
      <c r="BZ24" s="125" t="s">
        <v>251</v>
      </c>
      <c r="CA24" s="125"/>
    </row>
    <row r="25" spans="1:79" s="116" customFormat="1" x14ac:dyDescent="0.25">
      <c r="A25" s="187" t="s">
        <v>25</v>
      </c>
      <c r="B25" s="188" t="s">
        <v>26</v>
      </c>
      <c r="C25" s="192">
        <f>SUMIF($G$3:$BZ$3,C$3,$G25:$BZ25)</f>
        <v>10835</v>
      </c>
      <c r="D25" s="185">
        <f t="shared" si="0"/>
        <v>11064</v>
      </c>
      <c r="E25" s="185">
        <f t="shared" si="0"/>
        <v>11201</v>
      </c>
      <c r="F25" s="185">
        <f t="shared" si="0"/>
        <v>11398</v>
      </c>
      <c r="G25" s="119">
        <v>795</v>
      </c>
      <c r="H25" s="119">
        <v>760</v>
      </c>
      <c r="I25" s="119">
        <v>749</v>
      </c>
      <c r="J25" s="119">
        <v>752</v>
      </c>
      <c r="K25" s="119">
        <v>665</v>
      </c>
      <c r="L25" s="119">
        <v>736</v>
      </c>
      <c r="M25" s="119">
        <v>747</v>
      </c>
      <c r="N25" s="119">
        <v>748</v>
      </c>
      <c r="O25" s="119">
        <v>744</v>
      </c>
      <c r="P25" s="119">
        <f>O25-25</f>
        <v>719</v>
      </c>
      <c r="Q25" s="119">
        <f>P25</f>
        <v>719</v>
      </c>
      <c r="R25" s="119">
        <f>Q25</f>
        <v>719</v>
      </c>
      <c r="S25" s="119">
        <v>304</v>
      </c>
      <c r="T25" s="119">
        <v>321</v>
      </c>
      <c r="U25" s="119">
        <v>349</v>
      </c>
      <c r="V25" s="119">
        <v>377</v>
      </c>
      <c r="W25" s="119">
        <v>447</v>
      </c>
      <c r="X25" s="119">
        <v>488</v>
      </c>
      <c r="Y25" s="119">
        <v>510</v>
      </c>
      <c r="Z25" s="119">
        <v>505</v>
      </c>
      <c r="AA25" s="119">
        <v>1341</v>
      </c>
      <c r="AB25" s="119">
        <v>1316</v>
      </c>
      <c r="AC25" s="119">
        <v>1292</v>
      </c>
      <c r="AD25" s="119">
        <v>1393</v>
      </c>
      <c r="AE25" s="137">
        <v>189</v>
      </c>
      <c r="AF25" s="137">
        <v>190</v>
      </c>
      <c r="AG25" s="137">
        <v>190</v>
      </c>
      <c r="AH25" s="137">
        <v>190</v>
      </c>
      <c r="AI25" s="119">
        <v>1001</v>
      </c>
      <c r="AJ25" s="119">
        <v>1050</v>
      </c>
      <c r="AK25" s="119">
        <v>1075</v>
      </c>
      <c r="AL25" s="119">
        <v>1100</v>
      </c>
      <c r="AM25" s="119">
        <v>640</v>
      </c>
      <c r="AN25" s="119">
        <v>660</v>
      </c>
      <c r="AO25" s="119">
        <v>680</v>
      </c>
      <c r="AP25" s="119">
        <v>680</v>
      </c>
      <c r="AQ25" s="121">
        <v>699</v>
      </c>
      <c r="AR25" s="121">
        <v>730</v>
      </c>
      <c r="AS25" s="121">
        <v>760</v>
      </c>
      <c r="AT25" s="121">
        <v>800</v>
      </c>
      <c r="AU25" s="119">
        <v>661</v>
      </c>
      <c r="AV25" s="119">
        <v>700</v>
      </c>
      <c r="AW25" s="119">
        <v>705</v>
      </c>
      <c r="AX25" s="119">
        <v>710</v>
      </c>
      <c r="AY25" s="119">
        <v>1192</v>
      </c>
      <c r="AZ25" s="119">
        <v>1170</v>
      </c>
      <c r="BA25" s="119">
        <v>1150</v>
      </c>
      <c r="BB25" s="119">
        <v>1100</v>
      </c>
      <c r="BC25" s="119">
        <v>921</v>
      </c>
      <c r="BD25" s="119">
        <v>930</v>
      </c>
      <c r="BE25" s="119">
        <v>930</v>
      </c>
      <c r="BF25" s="119">
        <v>930</v>
      </c>
      <c r="BG25" s="270">
        <v>313</v>
      </c>
      <c r="BH25" s="270">
        <v>335</v>
      </c>
      <c r="BI25" s="270">
        <v>325</v>
      </c>
      <c r="BJ25" s="270">
        <v>340</v>
      </c>
      <c r="BK25" s="119">
        <v>218</v>
      </c>
      <c r="BL25" s="119">
        <v>216</v>
      </c>
      <c r="BM25" s="119">
        <v>205</v>
      </c>
      <c r="BN25" s="119">
        <v>198</v>
      </c>
      <c r="BO25" s="119">
        <v>274</v>
      </c>
      <c r="BP25" s="119">
        <v>324</v>
      </c>
      <c r="BQ25" s="119">
        <v>360</v>
      </c>
      <c r="BR25" s="119">
        <v>394</v>
      </c>
      <c r="BS25" s="119">
        <v>274</v>
      </c>
      <c r="BT25" s="119">
        <v>283</v>
      </c>
      <c r="BU25" s="119">
        <v>297</v>
      </c>
      <c r="BV25" s="119">
        <v>290</v>
      </c>
      <c r="BW25" s="119">
        <v>157</v>
      </c>
      <c r="BX25" s="119">
        <v>136</v>
      </c>
      <c r="BY25" s="119">
        <v>158</v>
      </c>
      <c r="BZ25" s="119">
        <v>172</v>
      </c>
      <c r="CA25" s="122" t="s">
        <v>73</v>
      </c>
    </row>
    <row r="26" spans="1:79" s="116" customFormat="1" ht="31.5" x14ac:dyDescent="0.25">
      <c r="A26" s="200" t="s">
        <v>27</v>
      </c>
      <c r="B26" s="201" t="s">
        <v>554</v>
      </c>
      <c r="C26" s="185">
        <f>SUMIF($G$3:$BZ$3,C$3,$G26:$BZ26)</f>
        <v>1398</v>
      </c>
      <c r="D26" s="185">
        <f t="shared" si="0"/>
        <v>1530</v>
      </c>
      <c r="E26" s="185">
        <f t="shared" si="0"/>
        <v>1850</v>
      </c>
      <c r="F26" s="185">
        <f t="shared" si="0"/>
        <v>2341</v>
      </c>
      <c r="G26" s="118">
        <v>110</v>
      </c>
      <c r="H26" s="118">
        <v>130</v>
      </c>
      <c r="I26" s="118">
        <v>150</v>
      </c>
      <c r="J26" s="118">
        <v>165</v>
      </c>
      <c r="K26" s="118">
        <v>70</v>
      </c>
      <c r="L26" s="118">
        <v>135</v>
      </c>
      <c r="M26" s="118">
        <v>160</v>
      </c>
      <c r="N26" s="118">
        <v>182</v>
      </c>
      <c r="O26" s="118">
        <v>13</v>
      </c>
      <c r="P26" s="118">
        <v>18</v>
      </c>
      <c r="Q26" s="118">
        <v>21</v>
      </c>
      <c r="R26" s="118">
        <v>24</v>
      </c>
      <c r="S26" s="118">
        <v>20</v>
      </c>
      <c r="T26" s="118">
        <v>69</v>
      </c>
      <c r="U26" s="118">
        <v>90</v>
      </c>
      <c r="V26" s="118">
        <v>105</v>
      </c>
      <c r="W26" s="123">
        <v>96</v>
      </c>
      <c r="X26" s="118">
        <v>100</v>
      </c>
      <c r="Y26" s="118">
        <v>105</v>
      </c>
      <c r="Z26" s="118">
        <v>105</v>
      </c>
      <c r="AA26" s="124">
        <v>192</v>
      </c>
      <c r="AB26" s="123">
        <v>360</v>
      </c>
      <c r="AC26" s="123">
        <v>450</v>
      </c>
      <c r="AD26" s="123">
        <v>550</v>
      </c>
      <c r="AE26" s="137"/>
      <c r="AF26" s="137"/>
      <c r="AG26" s="137"/>
      <c r="AH26" s="137"/>
      <c r="AI26" s="118">
        <v>109</v>
      </c>
      <c r="AJ26" s="118">
        <v>250</v>
      </c>
      <c r="AK26" s="118">
        <v>300</v>
      </c>
      <c r="AL26" s="118">
        <v>500</v>
      </c>
      <c r="AM26" s="118">
        <v>20</v>
      </c>
      <c r="AN26" s="137">
        <v>20</v>
      </c>
      <c r="AO26" s="137">
        <v>28</v>
      </c>
      <c r="AP26" s="137">
        <v>28</v>
      </c>
      <c r="AQ26" s="121">
        <v>96</v>
      </c>
      <c r="AR26" s="121">
        <v>84</v>
      </c>
      <c r="AS26" s="121">
        <v>105</v>
      </c>
      <c r="AT26" s="121">
        <v>184</v>
      </c>
      <c r="AU26" s="118">
        <v>422</v>
      </c>
      <c r="AV26" s="118">
        <v>66</v>
      </c>
      <c r="AW26" s="118">
        <v>70</v>
      </c>
      <c r="AX26" s="118">
        <v>72</v>
      </c>
      <c r="AY26" s="118">
        <v>45</v>
      </c>
      <c r="AZ26" s="118">
        <v>65</v>
      </c>
      <c r="BA26" s="118">
        <v>100</v>
      </c>
      <c r="BB26" s="118">
        <v>140</v>
      </c>
      <c r="BC26" s="118">
        <v>21</v>
      </c>
      <c r="BD26" s="206">
        <v>32</v>
      </c>
      <c r="BE26" s="206">
        <v>38</v>
      </c>
      <c r="BF26" s="206">
        <v>42</v>
      </c>
      <c r="BG26" s="270">
        <v>75</v>
      </c>
      <c r="BH26" s="270">
        <v>100</v>
      </c>
      <c r="BI26" s="270">
        <v>120</v>
      </c>
      <c r="BJ26" s="270">
        <v>150</v>
      </c>
      <c r="BK26" s="118">
        <v>23</v>
      </c>
      <c r="BL26" s="118">
        <v>28</v>
      </c>
      <c r="BM26" s="118">
        <v>30</v>
      </c>
      <c r="BN26" s="118">
        <v>9</v>
      </c>
      <c r="BO26" s="118">
        <v>21</v>
      </c>
      <c r="BP26" s="118">
        <v>22</v>
      </c>
      <c r="BQ26" s="118">
        <v>30</v>
      </c>
      <c r="BR26" s="118">
        <v>30</v>
      </c>
      <c r="BS26" s="118">
        <v>30</v>
      </c>
      <c r="BT26" s="118">
        <v>33</v>
      </c>
      <c r="BU26" s="118">
        <v>35</v>
      </c>
      <c r="BV26" s="118">
        <v>35</v>
      </c>
      <c r="BW26" s="118">
        <v>35</v>
      </c>
      <c r="BX26" s="118">
        <v>18</v>
      </c>
      <c r="BY26" s="118">
        <v>18</v>
      </c>
      <c r="BZ26" s="118">
        <v>20</v>
      </c>
      <c r="CA26" s="122" t="s">
        <v>76</v>
      </c>
    </row>
    <row r="27" spans="1:79" s="160" customFormat="1" ht="26.25" customHeight="1" x14ac:dyDescent="0.25">
      <c r="A27" s="202"/>
      <c r="B27" s="203" t="s">
        <v>389</v>
      </c>
      <c r="C27" s="157">
        <f>C26/C25</f>
        <v>0.12902630364559298</v>
      </c>
      <c r="D27" s="157">
        <f t="shared" ref="D27:BS27" si="17">D26/D25</f>
        <v>0.13828633405639915</v>
      </c>
      <c r="E27" s="157">
        <f t="shared" si="17"/>
        <v>0.16516382465851262</v>
      </c>
      <c r="F27" s="157">
        <f t="shared" si="17"/>
        <v>0.20538690998420775</v>
      </c>
      <c r="G27" s="157">
        <f t="shared" si="17"/>
        <v>0.13836477987421383</v>
      </c>
      <c r="H27" s="157">
        <f t="shared" si="17"/>
        <v>0.17105263157894737</v>
      </c>
      <c r="I27" s="157">
        <f t="shared" si="17"/>
        <v>0.20026702269692923</v>
      </c>
      <c r="J27" s="157">
        <f t="shared" si="17"/>
        <v>0.21941489361702127</v>
      </c>
      <c r="K27" s="157">
        <f t="shared" si="17"/>
        <v>0.10526315789473684</v>
      </c>
      <c r="L27" s="157">
        <f t="shared" si="17"/>
        <v>0.18342391304347827</v>
      </c>
      <c r="M27" s="157">
        <f t="shared" si="17"/>
        <v>0.214190093708166</v>
      </c>
      <c r="N27" s="157">
        <f t="shared" si="17"/>
        <v>0.24331550802139038</v>
      </c>
      <c r="O27" s="157">
        <f t="shared" si="17"/>
        <v>1.7473118279569891E-2</v>
      </c>
      <c r="P27" s="157">
        <f t="shared" si="17"/>
        <v>2.5034770514603615E-2</v>
      </c>
      <c r="Q27" s="157">
        <f t="shared" si="17"/>
        <v>2.9207232267037551E-2</v>
      </c>
      <c r="R27" s="157">
        <f t="shared" si="17"/>
        <v>3.3379694019471488E-2</v>
      </c>
      <c r="S27" s="157">
        <f t="shared" si="17"/>
        <v>6.5789473684210523E-2</v>
      </c>
      <c r="T27" s="157">
        <f t="shared" si="17"/>
        <v>0.21495327102803738</v>
      </c>
      <c r="U27" s="157">
        <f t="shared" si="17"/>
        <v>0.25787965616045844</v>
      </c>
      <c r="V27" s="157">
        <f t="shared" si="17"/>
        <v>0.27851458885941643</v>
      </c>
      <c r="W27" s="172">
        <f t="shared" si="17"/>
        <v>0.21476510067114093</v>
      </c>
      <c r="X27" s="172">
        <f t="shared" si="17"/>
        <v>0.20491803278688525</v>
      </c>
      <c r="Y27" s="172">
        <f t="shared" si="17"/>
        <v>0.20588235294117646</v>
      </c>
      <c r="Z27" s="172">
        <f t="shared" si="17"/>
        <v>0.20792079207920791</v>
      </c>
      <c r="AA27" s="157">
        <f t="shared" si="17"/>
        <v>0.14317673378076062</v>
      </c>
      <c r="AB27" s="157">
        <f t="shared" si="17"/>
        <v>0.2735562310030395</v>
      </c>
      <c r="AC27" s="157">
        <f t="shared" si="17"/>
        <v>0.34829721362229105</v>
      </c>
      <c r="AD27" s="157">
        <f t="shared" si="17"/>
        <v>0.39483129935391242</v>
      </c>
      <c r="AE27" s="213">
        <f t="shared" ref="AE27:AL27" si="18">AE26/AE25</f>
        <v>0</v>
      </c>
      <c r="AF27" s="213">
        <f t="shared" si="18"/>
        <v>0</v>
      </c>
      <c r="AG27" s="213">
        <f t="shared" si="18"/>
        <v>0</v>
      </c>
      <c r="AH27" s="213">
        <f t="shared" si="18"/>
        <v>0</v>
      </c>
      <c r="AI27" s="157">
        <f t="shared" si="18"/>
        <v>0.1088911088911089</v>
      </c>
      <c r="AJ27" s="157">
        <f t="shared" si="18"/>
        <v>0.23809523809523808</v>
      </c>
      <c r="AK27" s="157">
        <f t="shared" si="18"/>
        <v>0.27906976744186046</v>
      </c>
      <c r="AL27" s="157">
        <f t="shared" si="18"/>
        <v>0.45454545454545453</v>
      </c>
      <c r="AM27" s="157">
        <f t="shared" si="17"/>
        <v>3.125E-2</v>
      </c>
      <c r="AN27" s="237">
        <f t="shared" si="17"/>
        <v>3.0303030303030304E-2</v>
      </c>
      <c r="AO27" s="157">
        <f t="shared" si="17"/>
        <v>4.1176470588235294E-2</v>
      </c>
      <c r="AP27" s="157">
        <f t="shared" si="17"/>
        <v>4.1176470588235294E-2</v>
      </c>
      <c r="AQ27" s="158">
        <f t="shared" si="17"/>
        <v>0.13733905579399142</v>
      </c>
      <c r="AR27" s="158">
        <f t="shared" si="17"/>
        <v>0.11506849315068493</v>
      </c>
      <c r="AS27" s="158">
        <f t="shared" si="17"/>
        <v>0.13815789473684212</v>
      </c>
      <c r="AT27" s="158">
        <f t="shared" si="17"/>
        <v>0.23</v>
      </c>
      <c r="AU27" s="157">
        <f t="shared" si="17"/>
        <v>0.63842662632375191</v>
      </c>
      <c r="AV27" s="157">
        <f t="shared" si="17"/>
        <v>9.4285714285714292E-2</v>
      </c>
      <c r="AW27" s="157">
        <f t="shared" si="17"/>
        <v>9.9290780141843976E-2</v>
      </c>
      <c r="AX27" s="157">
        <f t="shared" si="17"/>
        <v>0.10140845070422536</v>
      </c>
      <c r="AY27" s="157">
        <f t="shared" si="17"/>
        <v>3.7751677852348994E-2</v>
      </c>
      <c r="AZ27" s="157">
        <f t="shared" si="17"/>
        <v>5.5555555555555552E-2</v>
      </c>
      <c r="BA27" s="157">
        <f t="shared" si="17"/>
        <v>8.6956521739130432E-2</v>
      </c>
      <c r="BB27" s="157">
        <f t="shared" si="17"/>
        <v>0.12727272727272726</v>
      </c>
      <c r="BC27" s="166">
        <f t="shared" si="17"/>
        <v>2.2801302931596091E-2</v>
      </c>
      <c r="BD27" s="230">
        <f t="shared" si="17"/>
        <v>3.4408602150537634E-2</v>
      </c>
      <c r="BE27" s="230">
        <f t="shared" si="17"/>
        <v>4.0860215053763443E-2</v>
      </c>
      <c r="BF27" s="230">
        <f t="shared" si="17"/>
        <v>4.5161290322580643E-2</v>
      </c>
      <c r="BG27" s="271">
        <f t="shared" si="17"/>
        <v>0.23961661341853036</v>
      </c>
      <c r="BH27" s="271">
        <f t="shared" si="17"/>
        <v>0.29850746268656714</v>
      </c>
      <c r="BI27" s="271">
        <f t="shared" si="17"/>
        <v>0.36923076923076925</v>
      </c>
      <c r="BJ27" s="271">
        <f t="shared" si="17"/>
        <v>0.44117647058823528</v>
      </c>
      <c r="BK27" s="157">
        <f t="shared" si="17"/>
        <v>0.10550458715596331</v>
      </c>
      <c r="BL27" s="157">
        <f t="shared" si="17"/>
        <v>0.12962962962962962</v>
      </c>
      <c r="BM27" s="157">
        <f t="shared" si="17"/>
        <v>0.14634146341463414</v>
      </c>
      <c r="BN27" s="157">
        <f t="shared" si="17"/>
        <v>4.5454545454545456E-2</v>
      </c>
      <c r="BO27" s="157">
        <f t="shared" si="17"/>
        <v>7.6642335766423361E-2</v>
      </c>
      <c r="BP27" s="157">
        <f t="shared" si="17"/>
        <v>6.7901234567901231E-2</v>
      </c>
      <c r="BQ27" s="157">
        <f t="shared" si="17"/>
        <v>8.3333333333333329E-2</v>
      </c>
      <c r="BR27" s="157">
        <f t="shared" si="17"/>
        <v>7.6142131979695438E-2</v>
      </c>
      <c r="BS27" s="157">
        <f t="shared" si="17"/>
        <v>0.10948905109489052</v>
      </c>
      <c r="BT27" s="157">
        <f t="shared" ref="BT27:BZ27" si="19">BT26/BT25</f>
        <v>0.1166077738515901</v>
      </c>
      <c r="BU27" s="157">
        <f t="shared" si="19"/>
        <v>0.11784511784511785</v>
      </c>
      <c r="BV27" s="157">
        <f t="shared" si="19"/>
        <v>0.1206896551724138</v>
      </c>
      <c r="BW27" s="157">
        <f t="shared" si="19"/>
        <v>0.22292993630573249</v>
      </c>
      <c r="BX27" s="157">
        <f t="shared" si="19"/>
        <v>0.13235294117647059</v>
      </c>
      <c r="BY27" s="157">
        <f t="shared" si="19"/>
        <v>0.11392405063291139</v>
      </c>
      <c r="BZ27" s="157">
        <f t="shared" si="19"/>
        <v>0.11627906976744186</v>
      </c>
      <c r="CA27" s="159"/>
    </row>
    <row r="28" spans="1:79" s="116" customFormat="1" ht="31.5" x14ac:dyDescent="0.25">
      <c r="A28" s="200" t="s">
        <v>383</v>
      </c>
      <c r="B28" s="201" t="s">
        <v>555</v>
      </c>
      <c r="C28" s="185">
        <f>SUMIF($G$3:$BZ$3,C$3,$G28:$BZ28)</f>
        <v>148</v>
      </c>
      <c r="D28" s="185">
        <f t="shared" si="0"/>
        <v>167</v>
      </c>
      <c r="E28" s="185">
        <f t="shared" si="0"/>
        <v>206</v>
      </c>
      <c r="F28" s="185">
        <f t="shared" si="0"/>
        <v>240</v>
      </c>
      <c r="G28" s="118">
        <v>6</v>
      </c>
      <c r="H28" s="118">
        <v>8</v>
      </c>
      <c r="I28" s="118">
        <v>10</v>
      </c>
      <c r="J28" s="118">
        <v>12</v>
      </c>
      <c r="K28" s="118">
        <v>6</v>
      </c>
      <c r="L28" s="118">
        <v>9</v>
      </c>
      <c r="M28" s="118">
        <v>10</v>
      </c>
      <c r="N28" s="118">
        <v>11</v>
      </c>
      <c r="O28" s="118">
        <v>3</v>
      </c>
      <c r="P28" s="118">
        <v>3</v>
      </c>
      <c r="Q28" s="118">
        <v>3</v>
      </c>
      <c r="R28" s="118">
        <v>3</v>
      </c>
      <c r="S28" s="118">
        <v>1</v>
      </c>
      <c r="T28" s="118">
        <v>3</v>
      </c>
      <c r="U28" s="118">
        <v>4</v>
      </c>
      <c r="V28" s="118">
        <v>5</v>
      </c>
      <c r="W28" s="123">
        <v>1</v>
      </c>
      <c r="X28" s="118">
        <v>2</v>
      </c>
      <c r="Y28" s="118">
        <v>2</v>
      </c>
      <c r="Z28" s="118">
        <v>3</v>
      </c>
      <c r="AA28" s="124">
        <v>19</v>
      </c>
      <c r="AB28" s="123">
        <v>25</v>
      </c>
      <c r="AC28" s="123">
        <v>30</v>
      </c>
      <c r="AD28" s="123">
        <v>40</v>
      </c>
      <c r="AE28" s="137"/>
      <c r="AF28" s="137"/>
      <c r="AG28" s="137"/>
      <c r="AH28" s="137"/>
      <c r="AI28" s="118">
        <v>30</v>
      </c>
      <c r="AJ28" s="118">
        <v>31</v>
      </c>
      <c r="AK28" s="118">
        <v>41</v>
      </c>
      <c r="AL28" s="118">
        <v>46</v>
      </c>
      <c r="AM28" s="118">
        <v>3</v>
      </c>
      <c r="AN28" s="238">
        <v>3</v>
      </c>
      <c r="AO28" s="118">
        <v>6</v>
      </c>
      <c r="AP28" s="118">
        <v>6</v>
      </c>
      <c r="AQ28" s="121">
        <v>10</v>
      </c>
      <c r="AR28" s="121">
        <v>12</v>
      </c>
      <c r="AS28" s="121">
        <v>16</v>
      </c>
      <c r="AT28" s="121">
        <v>22</v>
      </c>
      <c r="AU28" s="118">
        <v>19</v>
      </c>
      <c r="AV28" s="118">
        <v>15</v>
      </c>
      <c r="AW28" s="118">
        <v>20</v>
      </c>
      <c r="AX28" s="118">
        <v>22</v>
      </c>
      <c r="AY28" s="118">
        <v>10</v>
      </c>
      <c r="AZ28" s="118">
        <v>11</v>
      </c>
      <c r="BA28" s="118">
        <v>12</v>
      </c>
      <c r="BB28" s="118">
        <v>13</v>
      </c>
      <c r="BC28" s="118">
        <v>7</v>
      </c>
      <c r="BD28" s="118">
        <v>12</v>
      </c>
      <c r="BE28" s="118">
        <v>15</v>
      </c>
      <c r="BF28" s="118">
        <v>17</v>
      </c>
      <c r="BG28" s="270">
        <v>4</v>
      </c>
      <c r="BH28" s="270">
        <v>4</v>
      </c>
      <c r="BI28" s="270">
        <v>5</v>
      </c>
      <c r="BJ28" s="270">
        <v>6</v>
      </c>
      <c r="BK28" s="118">
        <v>5</v>
      </c>
      <c r="BL28" s="118">
        <v>5</v>
      </c>
      <c r="BM28" s="118">
        <v>8</v>
      </c>
      <c r="BN28" s="118">
        <v>9</v>
      </c>
      <c r="BO28" s="118">
        <v>2</v>
      </c>
      <c r="BP28" s="118">
        <v>6</v>
      </c>
      <c r="BQ28" s="118">
        <v>6</v>
      </c>
      <c r="BR28" s="118">
        <v>6</v>
      </c>
      <c r="BS28" s="118">
        <v>10</v>
      </c>
      <c r="BT28" s="118">
        <v>10</v>
      </c>
      <c r="BU28" s="118">
        <v>10</v>
      </c>
      <c r="BV28" s="118">
        <v>10</v>
      </c>
      <c r="BW28" s="118">
        <v>12</v>
      </c>
      <c r="BX28" s="118">
        <v>8</v>
      </c>
      <c r="BY28" s="118">
        <v>8</v>
      </c>
      <c r="BZ28" s="118">
        <v>9</v>
      </c>
      <c r="CA28" s="122" t="s">
        <v>76</v>
      </c>
    </row>
    <row r="29" spans="1:79" s="160" customFormat="1" ht="26.25" customHeight="1" x14ac:dyDescent="0.25">
      <c r="A29" s="202"/>
      <c r="B29" s="203" t="s">
        <v>389</v>
      </c>
      <c r="C29" s="157">
        <f>C28/C25</f>
        <v>1.3659437009690818E-2</v>
      </c>
      <c r="D29" s="157">
        <f t="shared" ref="D29:BS29" si="20">D28/D25</f>
        <v>1.5093998553868402E-2</v>
      </c>
      <c r="E29" s="157">
        <f t="shared" si="20"/>
        <v>1.8391215070083029E-2</v>
      </c>
      <c r="F29" s="157">
        <f t="shared" si="20"/>
        <v>2.105632567117038E-2</v>
      </c>
      <c r="G29" s="157">
        <f t="shared" si="20"/>
        <v>7.5471698113207548E-3</v>
      </c>
      <c r="H29" s="157">
        <f t="shared" si="20"/>
        <v>1.0526315789473684E-2</v>
      </c>
      <c r="I29" s="157">
        <f t="shared" si="20"/>
        <v>1.335113484646195E-2</v>
      </c>
      <c r="J29" s="157">
        <f t="shared" si="20"/>
        <v>1.5957446808510637E-2</v>
      </c>
      <c r="K29" s="157">
        <f t="shared" si="20"/>
        <v>9.0225563909774441E-3</v>
      </c>
      <c r="L29" s="157">
        <f t="shared" si="20"/>
        <v>1.2228260869565218E-2</v>
      </c>
      <c r="M29" s="157">
        <f t="shared" si="20"/>
        <v>1.3386880856760375E-2</v>
      </c>
      <c r="N29" s="157">
        <f t="shared" si="20"/>
        <v>1.4705882352941176E-2</v>
      </c>
      <c r="O29" s="157">
        <f t="shared" si="20"/>
        <v>4.0322580645161289E-3</v>
      </c>
      <c r="P29" s="157">
        <f t="shared" si="20"/>
        <v>4.172461752433936E-3</v>
      </c>
      <c r="Q29" s="157">
        <f t="shared" si="20"/>
        <v>4.172461752433936E-3</v>
      </c>
      <c r="R29" s="157">
        <f t="shared" si="20"/>
        <v>4.172461752433936E-3</v>
      </c>
      <c r="S29" s="157">
        <f t="shared" si="20"/>
        <v>3.2894736842105261E-3</v>
      </c>
      <c r="T29" s="157">
        <f t="shared" si="20"/>
        <v>9.3457943925233638E-3</v>
      </c>
      <c r="U29" s="157">
        <f t="shared" si="20"/>
        <v>1.1461318051575931E-2</v>
      </c>
      <c r="V29" s="157">
        <f t="shared" si="20"/>
        <v>1.3262599469496022E-2</v>
      </c>
      <c r="W29" s="157">
        <f t="shared" si="20"/>
        <v>2.2371364653243847E-3</v>
      </c>
      <c r="X29" s="157">
        <f t="shared" si="20"/>
        <v>4.0983606557377051E-3</v>
      </c>
      <c r="Y29" s="157">
        <f t="shared" si="20"/>
        <v>3.9215686274509803E-3</v>
      </c>
      <c r="Z29" s="157">
        <f t="shared" si="20"/>
        <v>5.9405940594059407E-3</v>
      </c>
      <c r="AA29" s="157">
        <f t="shared" si="20"/>
        <v>1.4168530947054437E-2</v>
      </c>
      <c r="AB29" s="157">
        <f t="shared" si="20"/>
        <v>1.8996960486322188E-2</v>
      </c>
      <c r="AC29" s="157">
        <f t="shared" si="20"/>
        <v>2.3219814241486069E-2</v>
      </c>
      <c r="AD29" s="157">
        <f t="shared" si="20"/>
        <v>2.8715003589375447E-2</v>
      </c>
      <c r="AE29" s="213">
        <f t="shared" ref="AE29:AL29" si="21">AE28/AE25</f>
        <v>0</v>
      </c>
      <c r="AF29" s="213">
        <f t="shared" si="21"/>
        <v>0</v>
      </c>
      <c r="AG29" s="213">
        <f t="shared" si="21"/>
        <v>0</v>
      </c>
      <c r="AH29" s="213">
        <f t="shared" si="21"/>
        <v>0</v>
      </c>
      <c r="AI29" s="157">
        <f t="shared" si="21"/>
        <v>2.9970029970029972E-2</v>
      </c>
      <c r="AJ29" s="157">
        <f t="shared" si="21"/>
        <v>2.9523809523809525E-2</v>
      </c>
      <c r="AK29" s="157">
        <f t="shared" si="21"/>
        <v>3.8139534883720932E-2</v>
      </c>
      <c r="AL29" s="157">
        <f t="shared" si="21"/>
        <v>4.1818181818181817E-2</v>
      </c>
      <c r="AM29" s="239">
        <f t="shared" si="20"/>
        <v>4.6874999999999998E-3</v>
      </c>
      <c r="AN29" s="239">
        <f t="shared" si="20"/>
        <v>4.5454545454545452E-3</v>
      </c>
      <c r="AO29" s="239">
        <f t="shared" si="20"/>
        <v>8.8235294117647058E-3</v>
      </c>
      <c r="AP29" s="239">
        <f t="shared" si="20"/>
        <v>8.8235294117647058E-3</v>
      </c>
      <c r="AQ29" s="157">
        <f t="shared" si="20"/>
        <v>1.4306151645207439E-2</v>
      </c>
      <c r="AR29" s="157">
        <f t="shared" si="20"/>
        <v>1.643835616438356E-2</v>
      </c>
      <c r="AS29" s="157">
        <f t="shared" si="20"/>
        <v>2.1052631578947368E-2</v>
      </c>
      <c r="AT29" s="157">
        <f t="shared" si="20"/>
        <v>2.75E-2</v>
      </c>
      <c r="AU29" s="157">
        <f t="shared" si="20"/>
        <v>2.8744326777609682E-2</v>
      </c>
      <c r="AV29" s="157">
        <f t="shared" si="20"/>
        <v>2.1428571428571429E-2</v>
      </c>
      <c r="AW29" s="157">
        <f t="shared" si="20"/>
        <v>2.8368794326241134E-2</v>
      </c>
      <c r="AX29" s="157">
        <f t="shared" si="20"/>
        <v>3.0985915492957747E-2</v>
      </c>
      <c r="AY29" s="157">
        <f t="shared" si="20"/>
        <v>8.389261744966443E-3</v>
      </c>
      <c r="AZ29" s="157">
        <f t="shared" si="20"/>
        <v>9.4017094017094013E-3</v>
      </c>
      <c r="BA29" s="157">
        <f t="shared" si="20"/>
        <v>1.0434782608695653E-2</v>
      </c>
      <c r="BB29" s="157">
        <f t="shared" si="20"/>
        <v>1.1818181818181818E-2</v>
      </c>
      <c r="BC29" s="166">
        <f t="shared" si="20"/>
        <v>7.6004343105320303E-3</v>
      </c>
      <c r="BD29" s="166">
        <f t="shared" si="20"/>
        <v>1.2903225806451613E-2</v>
      </c>
      <c r="BE29" s="166">
        <f t="shared" si="20"/>
        <v>1.6129032258064516E-2</v>
      </c>
      <c r="BF29" s="166">
        <f t="shared" si="20"/>
        <v>1.8279569892473119E-2</v>
      </c>
      <c r="BG29" s="271">
        <f t="shared" si="20"/>
        <v>1.2779552715654952E-2</v>
      </c>
      <c r="BH29" s="271">
        <f t="shared" si="20"/>
        <v>1.1940298507462687E-2</v>
      </c>
      <c r="BI29" s="271">
        <f t="shared" si="20"/>
        <v>1.5384615384615385E-2</v>
      </c>
      <c r="BJ29" s="271">
        <f t="shared" si="20"/>
        <v>1.7647058823529412E-2</v>
      </c>
      <c r="BK29" s="157">
        <f t="shared" si="20"/>
        <v>2.2935779816513763E-2</v>
      </c>
      <c r="BL29" s="157">
        <f t="shared" si="20"/>
        <v>2.3148148148148147E-2</v>
      </c>
      <c r="BM29" s="157">
        <f t="shared" si="20"/>
        <v>3.9024390243902439E-2</v>
      </c>
      <c r="BN29" s="157">
        <f t="shared" si="20"/>
        <v>4.5454545454545456E-2</v>
      </c>
      <c r="BO29" s="157">
        <f t="shared" si="20"/>
        <v>7.2992700729927005E-3</v>
      </c>
      <c r="BP29" s="157">
        <f t="shared" si="20"/>
        <v>1.8518518518518517E-2</v>
      </c>
      <c r="BQ29" s="157">
        <f t="shared" si="20"/>
        <v>1.6666666666666666E-2</v>
      </c>
      <c r="BR29" s="157">
        <f t="shared" si="20"/>
        <v>1.5228426395939087E-2</v>
      </c>
      <c r="BS29" s="157">
        <f t="shared" si="20"/>
        <v>3.6496350364963501E-2</v>
      </c>
      <c r="BT29" s="157">
        <f t="shared" ref="BT29:BZ29" si="22">BT28/BT25</f>
        <v>3.5335689045936397E-2</v>
      </c>
      <c r="BU29" s="157">
        <f t="shared" si="22"/>
        <v>3.3670033670033669E-2</v>
      </c>
      <c r="BV29" s="157">
        <f t="shared" si="22"/>
        <v>3.4482758620689655E-2</v>
      </c>
      <c r="BW29" s="157">
        <f t="shared" si="22"/>
        <v>7.6433121019108277E-2</v>
      </c>
      <c r="BX29" s="157">
        <f t="shared" si="22"/>
        <v>5.8823529411764705E-2</v>
      </c>
      <c r="BY29" s="157">
        <f t="shared" si="22"/>
        <v>5.0632911392405063E-2</v>
      </c>
      <c r="BZ29" s="157">
        <f t="shared" si="22"/>
        <v>5.232558139534884E-2</v>
      </c>
      <c r="CA29" s="159"/>
    </row>
    <row r="30" spans="1:79" s="116" customFormat="1" ht="43.5" customHeight="1" x14ac:dyDescent="0.25">
      <c r="A30" s="183" t="s">
        <v>29</v>
      </c>
      <c r="B30" s="184" t="s">
        <v>556</v>
      </c>
      <c r="C30" s="185">
        <v>18</v>
      </c>
      <c r="D30" s="185">
        <f>18+6</f>
        <v>24</v>
      </c>
      <c r="E30" s="185">
        <f>D30+8</f>
        <v>32</v>
      </c>
      <c r="F30" s="185">
        <f>E30+7</f>
        <v>39</v>
      </c>
      <c r="G30" s="118">
        <v>6</v>
      </c>
      <c r="H30" s="118">
        <v>6</v>
      </c>
      <c r="I30" s="118">
        <v>9</v>
      </c>
      <c r="J30" s="118">
        <v>10</v>
      </c>
      <c r="K30" s="118">
        <v>2</v>
      </c>
      <c r="L30" s="118">
        <v>4</v>
      </c>
      <c r="M30" s="118">
        <v>5</v>
      </c>
      <c r="N30" s="118">
        <v>6</v>
      </c>
      <c r="O30" s="118">
        <v>1</v>
      </c>
      <c r="P30" s="118">
        <v>1</v>
      </c>
      <c r="Q30" s="118">
        <v>2</v>
      </c>
      <c r="R30" s="118">
        <v>2</v>
      </c>
      <c r="S30" s="118">
        <v>4</v>
      </c>
      <c r="T30" s="118">
        <v>4</v>
      </c>
      <c r="U30" s="118">
        <v>6</v>
      </c>
      <c r="V30" s="118">
        <v>8</v>
      </c>
      <c r="W30" s="118">
        <v>2</v>
      </c>
      <c r="X30" s="118">
        <v>2</v>
      </c>
      <c r="Y30" s="118">
        <v>4</v>
      </c>
      <c r="Z30" s="118">
        <v>5</v>
      </c>
      <c r="AA30" s="123">
        <v>5</v>
      </c>
      <c r="AB30" s="123">
        <v>6</v>
      </c>
      <c r="AC30" s="123">
        <v>9</v>
      </c>
      <c r="AD30" s="123">
        <v>10</v>
      </c>
      <c r="AE30" s="137"/>
      <c r="AF30" s="137"/>
      <c r="AG30" s="137"/>
      <c r="AH30" s="137"/>
      <c r="AI30" s="118">
        <v>5</v>
      </c>
      <c r="AJ30" s="118">
        <v>6</v>
      </c>
      <c r="AK30" s="118">
        <v>8</v>
      </c>
      <c r="AL30" s="118">
        <v>8</v>
      </c>
      <c r="AM30" s="118">
        <v>1</v>
      </c>
      <c r="AN30" s="118">
        <v>1</v>
      </c>
      <c r="AO30" s="118">
        <v>2</v>
      </c>
      <c r="AP30" s="118">
        <v>2</v>
      </c>
      <c r="AQ30" s="121">
        <v>6</v>
      </c>
      <c r="AR30" s="121">
        <v>5</v>
      </c>
      <c r="AS30" s="121">
        <v>6</v>
      </c>
      <c r="AT30" s="121">
        <v>10</v>
      </c>
      <c r="AU30" s="119">
        <v>3</v>
      </c>
      <c r="AV30" s="119">
        <v>3</v>
      </c>
      <c r="AW30" s="119">
        <v>3</v>
      </c>
      <c r="AX30" s="119">
        <v>3</v>
      </c>
      <c r="AY30" s="118">
        <v>8</v>
      </c>
      <c r="AZ30" s="118">
        <v>8</v>
      </c>
      <c r="BA30" s="118">
        <v>9</v>
      </c>
      <c r="BB30" s="118">
        <v>11</v>
      </c>
      <c r="BC30" s="118">
        <v>2</v>
      </c>
      <c r="BD30" s="118">
        <v>3</v>
      </c>
      <c r="BE30" s="118">
        <v>4</v>
      </c>
      <c r="BF30" s="118">
        <v>5</v>
      </c>
      <c r="BG30" s="270">
        <v>3</v>
      </c>
      <c r="BH30" s="270">
        <v>3</v>
      </c>
      <c r="BI30" s="270">
        <v>3</v>
      </c>
      <c r="BJ30" s="270">
        <v>4</v>
      </c>
      <c r="BK30" s="118">
        <v>4</v>
      </c>
      <c r="BL30" s="118">
        <v>4</v>
      </c>
      <c r="BM30" s="118">
        <v>4</v>
      </c>
      <c r="BN30" s="118">
        <v>4</v>
      </c>
      <c r="BO30" s="118">
        <v>3</v>
      </c>
      <c r="BP30" s="118">
        <v>2</v>
      </c>
      <c r="BQ30" s="118">
        <v>3</v>
      </c>
      <c r="BR30" s="118">
        <v>3</v>
      </c>
      <c r="BS30" s="118">
        <v>1</v>
      </c>
      <c r="BT30" s="118">
        <v>1</v>
      </c>
      <c r="BU30" s="118">
        <v>1</v>
      </c>
      <c r="BV30" s="118">
        <v>1</v>
      </c>
      <c r="BW30" s="118">
        <v>4</v>
      </c>
      <c r="BX30" s="118">
        <v>4</v>
      </c>
      <c r="BY30" s="118">
        <v>4</v>
      </c>
      <c r="BZ30" s="118">
        <v>4</v>
      </c>
      <c r="CA30" s="122" t="s">
        <v>77</v>
      </c>
    </row>
    <row r="31" spans="1:79" s="136" customFormat="1" ht="368.25" customHeight="1" x14ac:dyDescent="0.25">
      <c r="A31" s="183" t="s">
        <v>31</v>
      </c>
      <c r="B31" s="186" t="s">
        <v>557</v>
      </c>
      <c r="C31" s="193" t="s">
        <v>368</v>
      </c>
      <c r="D31" s="194" t="s">
        <v>466</v>
      </c>
      <c r="E31" s="194" t="s">
        <v>400</v>
      </c>
      <c r="F31" s="194" t="s">
        <v>382</v>
      </c>
      <c r="G31" s="131" t="s">
        <v>271</v>
      </c>
      <c r="H31" s="131"/>
      <c r="I31" s="131" t="s">
        <v>386</v>
      </c>
      <c r="J31" s="131" t="s">
        <v>544</v>
      </c>
      <c r="K31" s="131" t="s">
        <v>253</v>
      </c>
      <c r="L31" s="131" t="s">
        <v>369</v>
      </c>
      <c r="M31" s="131" t="s">
        <v>312</v>
      </c>
      <c r="N31" s="122" t="s">
        <v>360</v>
      </c>
      <c r="O31" s="122" t="s">
        <v>218</v>
      </c>
      <c r="P31" s="253"/>
      <c r="Q31" s="253" t="s">
        <v>335</v>
      </c>
      <c r="R31" s="253"/>
      <c r="S31" s="122" t="s">
        <v>272</v>
      </c>
      <c r="T31" s="118"/>
      <c r="U31" s="122" t="s">
        <v>479</v>
      </c>
      <c r="V31" s="122" t="s">
        <v>370</v>
      </c>
      <c r="W31" s="122" t="s">
        <v>254</v>
      </c>
      <c r="X31" s="118"/>
      <c r="Y31" s="122" t="s">
        <v>460</v>
      </c>
      <c r="Z31" s="122" t="s">
        <v>371</v>
      </c>
      <c r="AA31" s="132" t="s">
        <v>394</v>
      </c>
      <c r="AB31" s="132" t="s">
        <v>395</v>
      </c>
      <c r="AC31" s="132" t="s">
        <v>396</v>
      </c>
      <c r="AD31" s="132" t="s">
        <v>397</v>
      </c>
      <c r="AE31" s="214"/>
      <c r="AF31" s="214"/>
      <c r="AG31" s="214"/>
      <c r="AH31" s="214"/>
      <c r="AI31" s="122" t="s">
        <v>343</v>
      </c>
      <c r="AJ31" s="122" t="s">
        <v>255</v>
      </c>
      <c r="AK31" s="122" t="s">
        <v>344</v>
      </c>
      <c r="AL31" s="122"/>
      <c r="AM31" s="122" t="s">
        <v>218</v>
      </c>
      <c r="AN31" s="122"/>
      <c r="AO31" s="122" t="s">
        <v>315</v>
      </c>
      <c r="AP31" s="118"/>
      <c r="AQ31" s="133" t="s">
        <v>357</v>
      </c>
      <c r="AR31" s="133" t="s">
        <v>358</v>
      </c>
      <c r="AS31" s="133" t="s">
        <v>359</v>
      </c>
      <c r="AT31" s="133" t="s">
        <v>372</v>
      </c>
      <c r="AU31" s="134" t="s">
        <v>263</v>
      </c>
      <c r="AV31" s="134"/>
      <c r="AW31" s="134"/>
      <c r="AX31" s="134"/>
      <c r="AY31" s="122" t="s">
        <v>273</v>
      </c>
      <c r="AZ31" s="118"/>
      <c r="BA31" s="122" t="s">
        <v>308</v>
      </c>
      <c r="BB31" s="122" t="s">
        <v>378</v>
      </c>
      <c r="BC31" s="122" t="s">
        <v>256</v>
      </c>
      <c r="BD31" s="122" t="s">
        <v>455</v>
      </c>
      <c r="BE31" s="122" t="s">
        <v>310</v>
      </c>
      <c r="BF31" s="122" t="s">
        <v>353</v>
      </c>
      <c r="BG31" s="273" t="s">
        <v>274</v>
      </c>
      <c r="BH31" s="273" t="s">
        <v>311</v>
      </c>
      <c r="BI31" s="273"/>
      <c r="BJ31" s="273" t="s">
        <v>360</v>
      </c>
      <c r="BK31" s="122" t="s">
        <v>257</v>
      </c>
      <c r="BL31" s="122" t="s">
        <v>257</v>
      </c>
      <c r="BM31" s="122" t="s">
        <v>257</v>
      </c>
      <c r="BN31" s="122" t="s">
        <v>257</v>
      </c>
      <c r="BO31" s="122" t="s">
        <v>275</v>
      </c>
      <c r="BP31" s="122" t="s">
        <v>258</v>
      </c>
      <c r="BQ31" s="122" t="s">
        <v>376</v>
      </c>
      <c r="BR31" s="122"/>
      <c r="BS31" s="122" t="s">
        <v>157</v>
      </c>
      <c r="BT31" s="236" t="s">
        <v>157</v>
      </c>
      <c r="BU31" s="236" t="s">
        <v>157</v>
      </c>
      <c r="BV31" s="236" t="s">
        <v>157</v>
      </c>
      <c r="BW31" s="135" t="s">
        <v>260</v>
      </c>
      <c r="BX31" s="135" t="s">
        <v>260</v>
      </c>
      <c r="BY31" s="135" t="s">
        <v>260</v>
      </c>
      <c r="BZ31" s="135" t="s">
        <v>260</v>
      </c>
      <c r="CA31" s="122"/>
    </row>
    <row r="32" spans="1:79" s="116" customFormat="1" ht="60.75" customHeight="1" x14ac:dyDescent="0.25">
      <c r="A32" s="187" t="s">
        <v>33</v>
      </c>
      <c r="B32" s="188" t="s">
        <v>558</v>
      </c>
      <c r="C32" s="185">
        <v>18</v>
      </c>
      <c r="D32" s="185">
        <f>18+6</f>
        <v>24</v>
      </c>
      <c r="E32" s="185">
        <f>D32+4+1+1</f>
        <v>30</v>
      </c>
      <c r="F32" s="185">
        <f>E32+1</f>
        <v>31</v>
      </c>
      <c r="G32" s="118">
        <v>4</v>
      </c>
      <c r="H32" s="118">
        <v>5</v>
      </c>
      <c r="I32" s="118">
        <v>7</v>
      </c>
      <c r="J32" s="118">
        <v>8</v>
      </c>
      <c r="K32" s="118">
        <v>2</v>
      </c>
      <c r="L32" s="118">
        <v>6</v>
      </c>
      <c r="M32" s="118">
        <v>7</v>
      </c>
      <c r="N32" s="118">
        <v>8</v>
      </c>
      <c r="O32" s="118">
        <v>1</v>
      </c>
      <c r="P32" s="118">
        <v>1</v>
      </c>
      <c r="Q32" s="118">
        <v>2</v>
      </c>
      <c r="R32" s="118">
        <v>2</v>
      </c>
      <c r="S32" s="118">
        <v>1</v>
      </c>
      <c r="T32" s="118">
        <v>2</v>
      </c>
      <c r="U32" s="118">
        <v>3</v>
      </c>
      <c r="V32" s="118">
        <v>6</v>
      </c>
      <c r="W32" s="118">
        <v>1</v>
      </c>
      <c r="X32" s="118">
        <v>2</v>
      </c>
      <c r="Y32" s="118">
        <v>4</v>
      </c>
      <c r="Z32" s="118">
        <v>5</v>
      </c>
      <c r="AA32" s="123">
        <v>6</v>
      </c>
      <c r="AB32" s="123">
        <v>7</v>
      </c>
      <c r="AC32" s="123">
        <v>10</v>
      </c>
      <c r="AD32" s="123">
        <v>11</v>
      </c>
      <c r="AE32" s="118"/>
      <c r="AF32" s="118"/>
      <c r="AG32" s="118"/>
      <c r="AH32" s="118"/>
      <c r="AI32" s="118">
        <v>4</v>
      </c>
      <c r="AJ32" s="118">
        <v>6</v>
      </c>
      <c r="AK32" s="118">
        <v>8</v>
      </c>
      <c r="AL32" s="118">
        <v>8</v>
      </c>
      <c r="AM32" s="118">
        <v>1</v>
      </c>
      <c r="AN32" s="118">
        <v>1</v>
      </c>
      <c r="AO32" s="118">
        <v>2</v>
      </c>
      <c r="AP32" s="118">
        <v>2</v>
      </c>
      <c r="AQ32" s="121">
        <v>6</v>
      </c>
      <c r="AR32" s="121">
        <v>5</v>
      </c>
      <c r="AS32" s="121">
        <v>6</v>
      </c>
      <c r="AT32" s="121">
        <v>10</v>
      </c>
      <c r="AU32" s="119">
        <v>3</v>
      </c>
      <c r="AV32" s="119">
        <v>2</v>
      </c>
      <c r="AW32" s="119">
        <v>3</v>
      </c>
      <c r="AX32" s="119">
        <v>3</v>
      </c>
      <c r="AY32" s="118">
        <v>6</v>
      </c>
      <c r="AZ32" s="118">
        <v>7</v>
      </c>
      <c r="BA32" s="118">
        <v>8</v>
      </c>
      <c r="BB32" s="118">
        <v>11</v>
      </c>
      <c r="BC32" s="118">
        <v>2</v>
      </c>
      <c r="BD32" s="118">
        <v>5</v>
      </c>
      <c r="BE32" s="118">
        <v>6</v>
      </c>
      <c r="BF32" s="118">
        <v>7</v>
      </c>
      <c r="BG32" s="270">
        <v>4</v>
      </c>
      <c r="BH32" s="270">
        <v>4</v>
      </c>
      <c r="BI32" s="270">
        <v>4</v>
      </c>
      <c r="BJ32" s="270">
        <v>5</v>
      </c>
      <c r="BK32" s="118">
        <v>4</v>
      </c>
      <c r="BL32" s="118">
        <v>4</v>
      </c>
      <c r="BM32" s="118">
        <v>4</v>
      </c>
      <c r="BN32" s="118">
        <v>4</v>
      </c>
      <c r="BO32" s="118">
        <v>2</v>
      </c>
      <c r="BP32" s="118">
        <v>3</v>
      </c>
      <c r="BQ32" s="118">
        <v>4</v>
      </c>
      <c r="BR32" s="118">
        <v>4</v>
      </c>
      <c r="BS32" s="118">
        <v>1</v>
      </c>
      <c r="BT32" s="118">
        <v>1</v>
      </c>
      <c r="BU32" s="118">
        <v>1</v>
      </c>
      <c r="BV32" s="118">
        <v>1</v>
      </c>
      <c r="BW32" s="118">
        <v>4</v>
      </c>
      <c r="BX32" s="118">
        <v>4</v>
      </c>
      <c r="BY32" s="118">
        <v>4</v>
      </c>
      <c r="BZ32" s="118">
        <v>4</v>
      </c>
      <c r="CA32" s="122" t="s">
        <v>77</v>
      </c>
    </row>
    <row r="33" spans="1:79" s="136" customFormat="1" ht="173.25" customHeight="1" x14ac:dyDescent="0.25">
      <c r="A33" s="187" t="s">
        <v>34</v>
      </c>
      <c r="B33" s="189" t="s">
        <v>559</v>
      </c>
      <c r="C33" s="196" t="s">
        <v>352</v>
      </c>
      <c r="D33" s="196" t="s">
        <v>352</v>
      </c>
      <c r="E33" s="196" t="s">
        <v>352</v>
      </c>
      <c r="F33" s="196" t="s">
        <v>352</v>
      </c>
      <c r="G33" s="131" t="s">
        <v>276</v>
      </c>
      <c r="H33" s="131" t="s">
        <v>336</v>
      </c>
      <c r="I33" s="131" t="s">
        <v>387</v>
      </c>
      <c r="J33" s="131" t="s">
        <v>379</v>
      </c>
      <c r="K33" s="131" t="s">
        <v>253</v>
      </c>
      <c r="L33" s="131" t="s">
        <v>373</v>
      </c>
      <c r="M33" s="131" t="s">
        <v>312</v>
      </c>
      <c r="N33" s="122" t="s">
        <v>360</v>
      </c>
      <c r="O33" s="122" t="s">
        <v>218</v>
      </c>
      <c r="P33" s="253"/>
      <c r="Q33" s="253" t="s">
        <v>335</v>
      </c>
      <c r="R33" s="253"/>
      <c r="S33" s="122" t="s">
        <v>350</v>
      </c>
      <c r="T33" s="122" t="s">
        <v>313</v>
      </c>
      <c r="U33" s="122" t="s">
        <v>351</v>
      </c>
      <c r="V33" s="122" t="s">
        <v>374</v>
      </c>
      <c r="W33" s="122" t="s">
        <v>90</v>
      </c>
      <c r="X33" s="122" t="s">
        <v>314</v>
      </c>
      <c r="Y33" s="122" t="s">
        <v>460</v>
      </c>
      <c r="Z33" s="122" t="s">
        <v>371</v>
      </c>
      <c r="AA33" s="132" t="s">
        <v>261</v>
      </c>
      <c r="AB33" s="132" t="s">
        <v>395</v>
      </c>
      <c r="AC33" s="132" t="s">
        <v>396</v>
      </c>
      <c r="AD33" s="132" t="s">
        <v>397</v>
      </c>
      <c r="AE33" s="214"/>
      <c r="AF33" s="214"/>
      <c r="AG33" s="214"/>
      <c r="AH33" s="214"/>
      <c r="AI33" s="122" t="s">
        <v>345</v>
      </c>
      <c r="AJ33" s="122" t="s">
        <v>390</v>
      </c>
      <c r="AK33" s="122" t="s">
        <v>344</v>
      </c>
      <c r="AL33" s="122" t="s">
        <v>255</v>
      </c>
      <c r="AM33" s="122" t="s">
        <v>218</v>
      </c>
      <c r="AN33" s="122"/>
      <c r="AO33" s="122" t="s">
        <v>315</v>
      </c>
      <c r="AP33" s="118"/>
      <c r="AQ33" s="133" t="s">
        <v>357</v>
      </c>
      <c r="AR33" s="133" t="s">
        <v>358</v>
      </c>
      <c r="AS33" s="133" t="s">
        <v>359</v>
      </c>
      <c r="AT33" s="133" t="s">
        <v>372</v>
      </c>
      <c r="AU33" s="134" t="s">
        <v>262</v>
      </c>
      <c r="AV33" s="134" t="s">
        <v>264</v>
      </c>
      <c r="AW33" s="134"/>
      <c r="AX33" s="134"/>
      <c r="AY33" s="122" t="s">
        <v>280</v>
      </c>
      <c r="AZ33" s="122" t="s">
        <v>317</v>
      </c>
      <c r="BA33" s="122" t="s">
        <v>308</v>
      </c>
      <c r="BB33" s="122" t="s">
        <v>380</v>
      </c>
      <c r="BC33" s="122" t="s">
        <v>256</v>
      </c>
      <c r="BD33" s="122" t="s">
        <v>456</v>
      </c>
      <c r="BE33" s="122" t="s">
        <v>310</v>
      </c>
      <c r="BF33" s="122" t="s">
        <v>353</v>
      </c>
      <c r="BG33" s="273" t="s">
        <v>281</v>
      </c>
      <c r="BH33" s="273"/>
      <c r="BI33" s="273"/>
      <c r="BJ33" s="273" t="s">
        <v>360</v>
      </c>
      <c r="BK33" s="122" t="s">
        <v>257</v>
      </c>
      <c r="BL33" s="122" t="s">
        <v>257</v>
      </c>
      <c r="BM33" s="122" t="s">
        <v>257</v>
      </c>
      <c r="BN33" s="122" t="s">
        <v>257</v>
      </c>
      <c r="BO33" s="122" t="s">
        <v>282</v>
      </c>
      <c r="BP33" s="122" t="s">
        <v>265</v>
      </c>
      <c r="BQ33" s="122" t="s">
        <v>377</v>
      </c>
      <c r="BR33" s="122"/>
      <c r="BS33" s="122" t="s">
        <v>157</v>
      </c>
      <c r="BT33" s="118"/>
      <c r="BU33" s="118"/>
      <c r="BV33" s="118"/>
      <c r="BW33" s="135" t="s">
        <v>260</v>
      </c>
      <c r="BX33" s="135" t="s">
        <v>260</v>
      </c>
      <c r="BY33" s="135" t="s">
        <v>260</v>
      </c>
      <c r="BZ33" s="135" t="s">
        <v>260</v>
      </c>
      <c r="CA33" s="122"/>
    </row>
    <row r="34" spans="1:79" s="116" customFormat="1" ht="47.25" x14ac:dyDescent="0.25">
      <c r="A34" s="183" t="s">
        <v>36</v>
      </c>
      <c r="B34" s="184" t="s">
        <v>66</v>
      </c>
      <c r="C34" s="185">
        <f>SUMIF($G$3:$BZ$3,C$3,$G34:$BZ34)</f>
        <v>833</v>
      </c>
      <c r="D34" s="185">
        <f t="shared" si="0"/>
        <v>1655</v>
      </c>
      <c r="E34" s="185">
        <f t="shared" si="0"/>
        <v>2634</v>
      </c>
      <c r="F34" s="185">
        <f t="shared" si="0"/>
        <v>3408</v>
      </c>
      <c r="G34" s="119">
        <v>25</v>
      </c>
      <c r="H34" s="119">
        <v>75</v>
      </c>
      <c r="I34" s="119">
        <v>175</v>
      </c>
      <c r="J34" s="119">
        <v>250</v>
      </c>
      <c r="K34" s="118">
        <v>50</v>
      </c>
      <c r="L34" s="118">
        <v>90</v>
      </c>
      <c r="M34" s="118">
        <v>110</v>
      </c>
      <c r="N34" s="118">
        <v>130</v>
      </c>
      <c r="O34" s="118"/>
      <c r="P34" s="118"/>
      <c r="Q34" s="118"/>
      <c r="R34" s="118"/>
      <c r="S34" s="118">
        <v>0</v>
      </c>
      <c r="T34" s="118">
        <v>25</v>
      </c>
      <c r="U34" s="118">
        <v>50</v>
      </c>
      <c r="V34" s="118">
        <v>100</v>
      </c>
      <c r="W34" s="118">
        <v>125</v>
      </c>
      <c r="X34" s="118">
        <v>225</v>
      </c>
      <c r="Y34" s="118">
        <v>350</v>
      </c>
      <c r="Z34" s="118">
        <v>400</v>
      </c>
      <c r="AA34" s="123">
        <v>121</v>
      </c>
      <c r="AB34" s="123">
        <v>315</v>
      </c>
      <c r="AC34" s="123">
        <v>492</v>
      </c>
      <c r="AD34" s="123">
        <v>644</v>
      </c>
      <c r="AE34" s="137"/>
      <c r="AF34" s="137"/>
      <c r="AG34" s="137"/>
      <c r="AH34" s="137"/>
      <c r="AI34" s="119">
        <v>144</v>
      </c>
      <c r="AJ34" s="118">
        <v>244</v>
      </c>
      <c r="AK34" s="118">
        <v>394</v>
      </c>
      <c r="AL34" s="118">
        <v>544</v>
      </c>
      <c r="AM34" s="119">
        <v>0</v>
      </c>
      <c r="AN34" s="118">
        <v>0</v>
      </c>
      <c r="AO34" s="118">
        <v>0</v>
      </c>
      <c r="AP34" s="118">
        <v>0</v>
      </c>
      <c r="AQ34" s="121">
        <v>25</v>
      </c>
      <c r="AR34" s="121">
        <v>72</v>
      </c>
      <c r="AS34" s="121">
        <v>118</v>
      </c>
      <c r="AT34" s="121">
        <v>186</v>
      </c>
      <c r="AU34" s="119">
        <v>0</v>
      </c>
      <c r="AV34" s="119">
        <v>0</v>
      </c>
      <c r="AW34" s="119">
        <v>0</v>
      </c>
      <c r="AX34" s="119">
        <v>0</v>
      </c>
      <c r="AY34" s="118">
        <v>176</v>
      </c>
      <c r="AZ34" s="118">
        <v>298</v>
      </c>
      <c r="BA34" s="118">
        <v>464</v>
      </c>
      <c r="BB34" s="118">
        <v>534</v>
      </c>
      <c r="BC34" s="118">
        <v>64</v>
      </c>
      <c r="BD34" s="118">
        <v>130</v>
      </c>
      <c r="BE34" s="118">
        <v>140</v>
      </c>
      <c r="BF34" s="118">
        <v>210</v>
      </c>
      <c r="BG34" s="270">
        <v>25</v>
      </c>
      <c r="BH34" s="270">
        <v>75</v>
      </c>
      <c r="BI34" s="270">
        <v>100</v>
      </c>
      <c r="BJ34" s="270">
        <v>150</v>
      </c>
      <c r="BK34" s="118">
        <v>42</v>
      </c>
      <c r="BL34" s="118">
        <v>45</v>
      </c>
      <c r="BM34" s="118">
        <v>81</v>
      </c>
      <c r="BN34" s="118">
        <v>70</v>
      </c>
      <c r="BO34" s="118">
        <v>36</v>
      </c>
      <c r="BP34" s="118">
        <v>41</v>
      </c>
      <c r="BQ34" s="118">
        <v>120</v>
      </c>
      <c r="BR34" s="118">
        <v>125</v>
      </c>
      <c r="BS34" s="118">
        <v>0</v>
      </c>
      <c r="BT34" s="118">
        <v>0</v>
      </c>
      <c r="BU34" s="118">
        <v>0</v>
      </c>
      <c r="BV34" s="118">
        <v>0</v>
      </c>
      <c r="BW34" s="118">
        <v>0</v>
      </c>
      <c r="BX34" s="118">
        <v>20</v>
      </c>
      <c r="BY34" s="118">
        <v>40</v>
      </c>
      <c r="BZ34" s="118">
        <v>65</v>
      </c>
      <c r="CA34" s="122" t="s">
        <v>78</v>
      </c>
    </row>
    <row r="35" spans="1:79" s="116" customFormat="1" ht="47.25" x14ac:dyDescent="0.25">
      <c r="A35" s="183" t="s">
        <v>37</v>
      </c>
      <c r="B35" s="186" t="s">
        <v>560</v>
      </c>
      <c r="C35" s="185">
        <f>SUMIF($G$3:$BZ$3,C$3,$G35:$BZ35)</f>
        <v>19</v>
      </c>
      <c r="D35" s="185">
        <f>SUMIF($G$3:$BZ$3,D$3,$G35:$BZ35)</f>
        <v>85</v>
      </c>
      <c r="E35" s="185">
        <f>SUMIF($G$3:$BZ$3,E$3,$G35:$BZ35)</f>
        <v>228</v>
      </c>
      <c r="F35" s="185">
        <f>SUMIF($G$3:$BZ$3,F$3,$G35:$BZ35)</f>
        <v>357</v>
      </c>
      <c r="G35" s="118">
        <v>0</v>
      </c>
      <c r="H35" s="118">
        <v>1</v>
      </c>
      <c r="I35" s="118">
        <v>3</v>
      </c>
      <c r="J35" s="118">
        <v>5</v>
      </c>
      <c r="K35" s="118">
        <v>0</v>
      </c>
      <c r="L35" s="118">
        <v>6</v>
      </c>
      <c r="M35" s="118">
        <v>7</v>
      </c>
      <c r="N35" s="118">
        <v>9</v>
      </c>
      <c r="O35" s="118"/>
      <c r="P35" s="118"/>
      <c r="Q35" s="118"/>
      <c r="R35" s="118"/>
      <c r="S35" s="118">
        <v>0</v>
      </c>
      <c r="T35" s="118">
        <v>0</v>
      </c>
      <c r="U35" s="118">
        <v>6</v>
      </c>
      <c r="V35" s="118">
        <v>10</v>
      </c>
      <c r="W35" s="118">
        <v>0</v>
      </c>
      <c r="X35" s="118">
        <v>0</v>
      </c>
      <c r="Y35" s="118">
        <v>6</v>
      </c>
      <c r="Z35" s="118">
        <v>7</v>
      </c>
      <c r="AA35" s="123">
        <v>0</v>
      </c>
      <c r="AB35" s="124">
        <v>5</v>
      </c>
      <c r="AC35" s="123">
        <v>25</v>
      </c>
      <c r="AD35" s="123">
        <v>30</v>
      </c>
      <c r="AE35" s="137"/>
      <c r="AF35" s="137"/>
      <c r="AG35" s="137"/>
      <c r="AH35" s="137"/>
      <c r="AI35" s="118">
        <v>0</v>
      </c>
      <c r="AJ35" s="118">
        <v>30</v>
      </c>
      <c r="AK35" s="118">
        <v>100</v>
      </c>
      <c r="AL35" s="118">
        <v>200</v>
      </c>
      <c r="AM35" s="119">
        <v>0</v>
      </c>
      <c r="AN35" s="118">
        <v>0</v>
      </c>
      <c r="AO35" s="118">
        <v>0</v>
      </c>
      <c r="AP35" s="118">
        <v>0</v>
      </c>
      <c r="AQ35" s="121">
        <v>0</v>
      </c>
      <c r="AR35" s="121">
        <v>3</v>
      </c>
      <c r="AS35" s="121">
        <v>5</v>
      </c>
      <c r="AT35" s="121">
        <v>7</v>
      </c>
      <c r="AU35" s="119">
        <v>0</v>
      </c>
      <c r="AV35" s="119">
        <v>0</v>
      </c>
      <c r="AW35" s="119">
        <v>0</v>
      </c>
      <c r="AX35" s="119">
        <v>0</v>
      </c>
      <c r="AY35" s="138">
        <v>1</v>
      </c>
      <c r="AZ35" s="118">
        <v>14</v>
      </c>
      <c r="BA35" s="118">
        <v>16</v>
      </c>
      <c r="BB35" s="118">
        <v>18</v>
      </c>
      <c r="BC35" s="118">
        <v>0</v>
      </c>
      <c r="BD35" s="118">
        <v>4</v>
      </c>
      <c r="BE35" s="118">
        <v>12</v>
      </c>
      <c r="BF35" s="118">
        <v>14</v>
      </c>
      <c r="BG35" s="270">
        <v>0</v>
      </c>
      <c r="BH35" s="270">
        <v>0</v>
      </c>
      <c r="BI35" s="270">
        <v>4</v>
      </c>
      <c r="BJ35" s="270">
        <v>9</v>
      </c>
      <c r="BK35" s="118">
        <v>11</v>
      </c>
      <c r="BL35" s="118">
        <v>12</v>
      </c>
      <c r="BM35" s="118">
        <v>12</v>
      </c>
      <c r="BN35" s="118">
        <v>12</v>
      </c>
      <c r="BO35" s="118">
        <v>7</v>
      </c>
      <c r="BP35" s="118">
        <v>10</v>
      </c>
      <c r="BQ35" s="118">
        <v>30</v>
      </c>
      <c r="BR35" s="118">
        <v>32</v>
      </c>
      <c r="BS35" s="118">
        <v>0</v>
      </c>
      <c r="BT35" s="118">
        <v>0</v>
      </c>
      <c r="BU35" s="118">
        <v>0</v>
      </c>
      <c r="BV35" s="118">
        <v>0</v>
      </c>
      <c r="BW35" s="118">
        <v>0</v>
      </c>
      <c r="BX35" s="118">
        <v>0</v>
      </c>
      <c r="BY35" s="118">
        <v>2</v>
      </c>
      <c r="BZ35" s="118">
        <v>4</v>
      </c>
      <c r="CA35" s="122" t="s">
        <v>76</v>
      </c>
    </row>
    <row r="36" spans="1:79" s="160" customFormat="1" ht="60.75" customHeight="1" x14ac:dyDescent="0.25">
      <c r="A36" s="155"/>
      <c r="B36" s="156" t="s">
        <v>571</v>
      </c>
      <c r="C36" s="157">
        <f>IF(ISNUMBER(C35/C34),C35/C34,"")</f>
        <v>2.2809123649459785E-2</v>
      </c>
      <c r="D36" s="157">
        <f t="shared" ref="D36:BS36" si="23">IF(ISNUMBER(D35/D34),D35/D34,"")</f>
        <v>5.1359516616314202E-2</v>
      </c>
      <c r="E36" s="157">
        <f t="shared" si="23"/>
        <v>8.656036446469248E-2</v>
      </c>
      <c r="F36" s="157">
        <f t="shared" si="23"/>
        <v>0.10475352112676056</v>
      </c>
      <c r="G36" s="157">
        <f t="shared" si="23"/>
        <v>0</v>
      </c>
      <c r="H36" s="157">
        <f t="shared" si="23"/>
        <v>1.3333333333333334E-2</v>
      </c>
      <c r="I36" s="157">
        <f t="shared" si="23"/>
        <v>1.7142857142857144E-2</v>
      </c>
      <c r="J36" s="157">
        <f t="shared" si="23"/>
        <v>0.02</v>
      </c>
      <c r="K36" s="157">
        <f t="shared" si="23"/>
        <v>0</v>
      </c>
      <c r="L36" s="157">
        <f t="shared" si="23"/>
        <v>6.6666666666666666E-2</v>
      </c>
      <c r="M36" s="157">
        <f t="shared" si="23"/>
        <v>6.363636363636363E-2</v>
      </c>
      <c r="N36" s="157">
        <f t="shared" si="23"/>
        <v>6.9230769230769235E-2</v>
      </c>
      <c r="O36" s="157" t="str">
        <f t="shared" si="23"/>
        <v/>
      </c>
      <c r="P36" s="157" t="str">
        <f t="shared" si="23"/>
        <v/>
      </c>
      <c r="Q36" s="157" t="str">
        <f t="shared" si="23"/>
        <v/>
      </c>
      <c r="R36" s="157" t="str">
        <f t="shared" si="23"/>
        <v/>
      </c>
      <c r="S36" s="157" t="str">
        <f t="shared" si="23"/>
        <v/>
      </c>
      <c r="T36" s="157">
        <f t="shared" si="23"/>
        <v>0</v>
      </c>
      <c r="U36" s="157">
        <f t="shared" si="23"/>
        <v>0.12</v>
      </c>
      <c r="V36" s="157">
        <f t="shared" si="23"/>
        <v>0.1</v>
      </c>
      <c r="W36" s="157">
        <f t="shared" si="23"/>
        <v>0</v>
      </c>
      <c r="X36" s="157">
        <f t="shared" si="23"/>
        <v>0</v>
      </c>
      <c r="Y36" s="157">
        <f t="shared" si="23"/>
        <v>1.7142857142857144E-2</v>
      </c>
      <c r="Z36" s="157">
        <f t="shared" si="23"/>
        <v>1.7500000000000002E-2</v>
      </c>
      <c r="AA36" s="157">
        <f t="shared" si="23"/>
        <v>0</v>
      </c>
      <c r="AB36" s="157">
        <f t="shared" si="23"/>
        <v>1.5873015873015872E-2</v>
      </c>
      <c r="AC36" s="157">
        <f t="shared" si="23"/>
        <v>5.08130081300813E-2</v>
      </c>
      <c r="AD36" s="157">
        <f t="shared" si="23"/>
        <v>4.6583850931677016E-2</v>
      </c>
      <c r="AE36" s="213" t="str">
        <f t="shared" ref="AE36:AL36" si="24">IF(ISNUMBER(AE35/AE34),AE35/AE34,"")</f>
        <v/>
      </c>
      <c r="AF36" s="213" t="str">
        <f t="shared" si="24"/>
        <v/>
      </c>
      <c r="AG36" s="213" t="str">
        <f t="shared" si="24"/>
        <v/>
      </c>
      <c r="AH36" s="213" t="str">
        <f t="shared" si="24"/>
        <v/>
      </c>
      <c r="AI36" s="157">
        <f t="shared" si="24"/>
        <v>0</v>
      </c>
      <c r="AJ36" s="157">
        <f t="shared" si="24"/>
        <v>0.12295081967213115</v>
      </c>
      <c r="AK36" s="157">
        <f t="shared" si="24"/>
        <v>0.25380710659898476</v>
      </c>
      <c r="AL36" s="157">
        <f t="shared" si="24"/>
        <v>0.36764705882352944</v>
      </c>
      <c r="AM36" s="157" t="str">
        <f t="shared" si="23"/>
        <v/>
      </c>
      <c r="AN36" s="157" t="str">
        <f t="shared" si="23"/>
        <v/>
      </c>
      <c r="AO36" s="157" t="str">
        <f t="shared" si="23"/>
        <v/>
      </c>
      <c r="AP36" s="157" t="str">
        <f t="shared" si="23"/>
        <v/>
      </c>
      <c r="AQ36" s="158">
        <f t="shared" si="23"/>
        <v>0</v>
      </c>
      <c r="AR36" s="158">
        <f t="shared" si="23"/>
        <v>4.1666666666666664E-2</v>
      </c>
      <c r="AS36" s="158">
        <f t="shared" si="23"/>
        <v>4.2372881355932202E-2</v>
      </c>
      <c r="AT36" s="158">
        <f t="shared" si="23"/>
        <v>3.7634408602150539E-2</v>
      </c>
      <c r="AU36" s="157" t="str">
        <f t="shared" si="23"/>
        <v/>
      </c>
      <c r="AV36" s="157" t="str">
        <f t="shared" si="23"/>
        <v/>
      </c>
      <c r="AW36" s="157" t="str">
        <f t="shared" si="23"/>
        <v/>
      </c>
      <c r="AX36" s="157" t="str">
        <f t="shared" si="23"/>
        <v/>
      </c>
      <c r="AY36" s="163">
        <f t="shared" si="23"/>
        <v>5.681818181818182E-3</v>
      </c>
      <c r="AZ36" s="157">
        <f t="shared" si="23"/>
        <v>4.6979865771812082E-2</v>
      </c>
      <c r="BA36" s="157">
        <f t="shared" si="23"/>
        <v>3.4482758620689655E-2</v>
      </c>
      <c r="BB36" s="157">
        <f t="shared" si="23"/>
        <v>3.3707865168539325E-2</v>
      </c>
      <c r="BC36" s="166">
        <f t="shared" si="23"/>
        <v>0</v>
      </c>
      <c r="BD36" s="166">
        <f t="shared" si="23"/>
        <v>3.0769230769230771E-2</v>
      </c>
      <c r="BE36" s="166">
        <f t="shared" si="23"/>
        <v>8.5714285714285715E-2</v>
      </c>
      <c r="BF36" s="166">
        <f t="shared" si="23"/>
        <v>6.6666666666666666E-2</v>
      </c>
      <c r="BG36" s="271">
        <f t="shared" si="23"/>
        <v>0</v>
      </c>
      <c r="BH36" s="271">
        <f t="shared" si="23"/>
        <v>0</v>
      </c>
      <c r="BI36" s="271">
        <f t="shared" si="23"/>
        <v>0.04</v>
      </c>
      <c r="BJ36" s="271">
        <f t="shared" si="23"/>
        <v>0.06</v>
      </c>
      <c r="BK36" s="157">
        <f t="shared" si="23"/>
        <v>0.26190476190476192</v>
      </c>
      <c r="BL36" s="157">
        <f t="shared" si="23"/>
        <v>0.26666666666666666</v>
      </c>
      <c r="BM36" s="157">
        <f t="shared" si="23"/>
        <v>0.14814814814814814</v>
      </c>
      <c r="BN36" s="157">
        <f t="shared" si="23"/>
        <v>0.17142857142857143</v>
      </c>
      <c r="BO36" s="157">
        <f t="shared" si="23"/>
        <v>0.19444444444444445</v>
      </c>
      <c r="BP36" s="157">
        <f t="shared" si="23"/>
        <v>0.24390243902439024</v>
      </c>
      <c r="BQ36" s="157">
        <f t="shared" si="23"/>
        <v>0.25</v>
      </c>
      <c r="BR36" s="157">
        <f t="shared" si="23"/>
        <v>0.25600000000000001</v>
      </c>
      <c r="BS36" s="157" t="str">
        <f t="shared" si="23"/>
        <v/>
      </c>
      <c r="BT36" s="157" t="str">
        <f t="shared" ref="BT36:BZ36" si="25">IF(ISNUMBER(BT35/BT34),BT35/BT34,"")</f>
        <v/>
      </c>
      <c r="BU36" s="157" t="str">
        <f t="shared" si="25"/>
        <v/>
      </c>
      <c r="BV36" s="157" t="str">
        <f t="shared" si="25"/>
        <v/>
      </c>
      <c r="BW36" s="157" t="str">
        <f t="shared" si="25"/>
        <v/>
      </c>
      <c r="BX36" s="157">
        <f t="shared" si="25"/>
        <v>0</v>
      </c>
      <c r="BY36" s="157">
        <f t="shared" si="25"/>
        <v>0.05</v>
      </c>
      <c r="BZ36" s="157">
        <f t="shared" si="25"/>
        <v>6.1538461538461542E-2</v>
      </c>
      <c r="CA36" s="159"/>
    </row>
    <row r="37" spans="1:79" s="143" customFormat="1" ht="74.25" customHeight="1" x14ac:dyDescent="0.25">
      <c r="A37" s="183" t="s">
        <v>63</v>
      </c>
      <c r="B37" s="186" t="s">
        <v>562</v>
      </c>
      <c r="C37" s="185">
        <f t="shared" ref="C37:F61" si="26">SUMIF($G$3:$BZ$3,C$3,$G37:$BZ37)</f>
        <v>38</v>
      </c>
      <c r="D37" s="185">
        <f t="shared" si="26"/>
        <v>367</v>
      </c>
      <c r="E37" s="185">
        <f t="shared" si="26"/>
        <v>927</v>
      </c>
      <c r="F37" s="185">
        <f t="shared" si="26"/>
        <v>1445</v>
      </c>
      <c r="G37" s="139"/>
      <c r="H37" s="139">
        <v>25</v>
      </c>
      <c r="I37" s="139">
        <v>75</v>
      </c>
      <c r="J37" s="139">
        <v>175</v>
      </c>
      <c r="K37" s="118">
        <v>0</v>
      </c>
      <c r="L37" s="118">
        <v>40</v>
      </c>
      <c r="M37" s="118">
        <v>90</v>
      </c>
      <c r="N37" s="118">
        <v>110</v>
      </c>
      <c r="O37" s="137"/>
      <c r="P37" s="137"/>
      <c r="Q37" s="137"/>
      <c r="R37" s="137"/>
      <c r="S37" s="118"/>
      <c r="T37" s="118"/>
      <c r="U37" s="118">
        <v>25</v>
      </c>
      <c r="V37" s="118">
        <v>50</v>
      </c>
      <c r="W37" s="137">
        <v>0</v>
      </c>
      <c r="X37" s="137">
        <v>0</v>
      </c>
      <c r="Y37" s="118">
        <v>110</v>
      </c>
      <c r="Z37" s="118">
        <v>150</v>
      </c>
      <c r="AA37" s="123">
        <v>0</v>
      </c>
      <c r="AB37" s="124">
        <v>50</v>
      </c>
      <c r="AC37" s="124">
        <v>125</v>
      </c>
      <c r="AD37" s="124">
        <v>180</v>
      </c>
      <c r="AE37" s="137"/>
      <c r="AF37" s="137"/>
      <c r="AG37" s="137"/>
      <c r="AH37" s="137"/>
      <c r="AI37" s="137">
        <v>0</v>
      </c>
      <c r="AJ37" s="118">
        <v>100</v>
      </c>
      <c r="AK37" s="118">
        <v>200</v>
      </c>
      <c r="AL37" s="118">
        <v>350</v>
      </c>
      <c r="AM37" s="140">
        <v>0</v>
      </c>
      <c r="AN37" s="137">
        <v>0</v>
      </c>
      <c r="AO37" s="137">
        <v>0</v>
      </c>
      <c r="AP37" s="137">
        <v>0</v>
      </c>
      <c r="AQ37" s="141">
        <v>0</v>
      </c>
      <c r="AR37" s="141">
        <v>22</v>
      </c>
      <c r="AS37" s="141">
        <v>46</v>
      </c>
      <c r="AT37" s="141">
        <v>90</v>
      </c>
      <c r="AU37" s="119">
        <v>0</v>
      </c>
      <c r="AV37" s="142">
        <v>0</v>
      </c>
      <c r="AW37" s="142">
        <v>0</v>
      </c>
      <c r="AX37" s="142">
        <v>0</v>
      </c>
      <c r="AY37" s="137">
        <v>5</v>
      </c>
      <c r="AZ37" s="137">
        <v>56</v>
      </c>
      <c r="BA37" s="137">
        <v>97</v>
      </c>
      <c r="BB37" s="137">
        <v>132</v>
      </c>
      <c r="BC37" s="118"/>
      <c r="BD37" s="118">
        <v>30</v>
      </c>
      <c r="BE37" s="118">
        <v>46</v>
      </c>
      <c r="BF37" s="118">
        <v>50</v>
      </c>
      <c r="BG37" s="270">
        <v>0</v>
      </c>
      <c r="BH37" s="270">
        <v>0</v>
      </c>
      <c r="BI37" s="270">
        <v>30</v>
      </c>
      <c r="BJ37" s="270">
        <v>50</v>
      </c>
      <c r="BK37" s="137">
        <v>17</v>
      </c>
      <c r="BL37" s="137">
        <v>18</v>
      </c>
      <c r="BM37" s="137">
        <v>18</v>
      </c>
      <c r="BN37" s="137">
        <v>18</v>
      </c>
      <c r="BO37" s="118">
        <v>16</v>
      </c>
      <c r="BP37" s="118">
        <v>26</v>
      </c>
      <c r="BQ37" s="118">
        <v>45</v>
      </c>
      <c r="BR37" s="118">
        <v>50</v>
      </c>
      <c r="BS37" s="137">
        <v>0</v>
      </c>
      <c r="BT37" s="137">
        <v>0</v>
      </c>
      <c r="BU37" s="137">
        <v>0</v>
      </c>
      <c r="BV37" s="137">
        <v>0</v>
      </c>
      <c r="BW37" s="137">
        <v>0</v>
      </c>
      <c r="BX37" s="137">
        <v>0</v>
      </c>
      <c r="BY37" s="118">
        <v>20</v>
      </c>
      <c r="BZ37" s="118">
        <v>40</v>
      </c>
      <c r="CA37" s="122" t="s">
        <v>76</v>
      </c>
    </row>
    <row r="38" spans="1:79" s="160" customFormat="1" ht="68.25" customHeight="1" x14ac:dyDescent="0.25">
      <c r="A38" s="155"/>
      <c r="B38" s="156" t="s">
        <v>563</v>
      </c>
      <c r="C38" s="157">
        <f>IF(ISNUMBER(C37/C34),C37/C34,"")</f>
        <v>4.561824729891957E-2</v>
      </c>
      <c r="D38" s="157">
        <f t="shared" ref="D38:BS38" si="27">IF(ISNUMBER(D37/D34),D37/D34,"")</f>
        <v>0.2217522658610272</v>
      </c>
      <c r="E38" s="157">
        <f t="shared" si="27"/>
        <v>0.35193621867881547</v>
      </c>
      <c r="F38" s="157">
        <f t="shared" si="27"/>
        <v>0.42400234741784038</v>
      </c>
      <c r="G38" s="157">
        <f t="shared" si="27"/>
        <v>0</v>
      </c>
      <c r="H38" s="157">
        <f t="shared" si="27"/>
        <v>0.33333333333333331</v>
      </c>
      <c r="I38" s="157">
        <f t="shared" si="27"/>
        <v>0.42857142857142855</v>
      </c>
      <c r="J38" s="157">
        <f t="shared" si="27"/>
        <v>0.7</v>
      </c>
      <c r="K38" s="157">
        <f t="shared" si="27"/>
        <v>0</v>
      </c>
      <c r="L38" s="157">
        <f t="shared" si="27"/>
        <v>0.44444444444444442</v>
      </c>
      <c r="M38" s="157">
        <f t="shared" si="27"/>
        <v>0.81818181818181823</v>
      </c>
      <c r="N38" s="157">
        <f t="shared" si="27"/>
        <v>0.84615384615384615</v>
      </c>
      <c r="O38" s="157" t="str">
        <f t="shared" si="27"/>
        <v/>
      </c>
      <c r="P38" s="157" t="str">
        <f t="shared" si="27"/>
        <v/>
      </c>
      <c r="Q38" s="157" t="str">
        <f t="shared" si="27"/>
        <v/>
      </c>
      <c r="R38" s="157" t="str">
        <f t="shared" si="27"/>
        <v/>
      </c>
      <c r="S38" s="157" t="str">
        <f t="shared" si="27"/>
        <v/>
      </c>
      <c r="T38" s="157">
        <f t="shared" si="27"/>
        <v>0</v>
      </c>
      <c r="U38" s="157">
        <f t="shared" si="27"/>
        <v>0.5</v>
      </c>
      <c r="V38" s="157">
        <f t="shared" si="27"/>
        <v>0.5</v>
      </c>
      <c r="W38" s="157">
        <f t="shared" si="27"/>
        <v>0</v>
      </c>
      <c r="X38" s="157">
        <f t="shared" si="27"/>
        <v>0</v>
      </c>
      <c r="Y38" s="157">
        <f t="shared" si="27"/>
        <v>0.31428571428571428</v>
      </c>
      <c r="Z38" s="157">
        <f t="shared" si="27"/>
        <v>0.375</v>
      </c>
      <c r="AA38" s="157">
        <f t="shared" si="27"/>
        <v>0</v>
      </c>
      <c r="AB38" s="157">
        <f t="shared" si="27"/>
        <v>0.15873015873015872</v>
      </c>
      <c r="AC38" s="157">
        <f t="shared" si="27"/>
        <v>0.25406504065040653</v>
      </c>
      <c r="AD38" s="157">
        <f t="shared" si="27"/>
        <v>0.27950310559006208</v>
      </c>
      <c r="AE38" s="213" t="str">
        <f t="shared" ref="AE38:AL38" si="28">IF(ISNUMBER(AE37/AE34),AE37/AE34,"")</f>
        <v/>
      </c>
      <c r="AF38" s="213" t="str">
        <f t="shared" si="28"/>
        <v/>
      </c>
      <c r="AG38" s="213" t="str">
        <f t="shared" si="28"/>
        <v/>
      </c>
      <c r="AH38" s="213" t="str">
        <f t="shared" si="28"/>
        <v/>
      </c>
      <c r="AI38" s="157">
        <f t="shared" si="28"/>
        <v>0</v>
      </c>
      <c r="AJ38" s="157">
        <f t="shared" si="28"/>
        <v>0.4098360655737705</v>
      </c>
      <c r="AK38" s="157">
        <f t="shared" si="28"/>
        <v>0.50761421319796951</v>
      </c>
      <c r="AL38" s="157">
        <f t="shared" si="28"/>
        <v>0.64338235294117652</v>
      </c>
      <c r="AM38" s="157" t="str">
        <f t="shared" si="27"/>
        <v/>
      </c>
      <c r="AN38" s="157" t="str">
        <f t="shared" si="27"/>
        <v/>
      </c>
      <c r="AO38" s="157" t="str">
        <f t="shared" si="27"/>
        <v/>
      </c>
      <c r="AP38" s="157" t="str">
        <f t="shared" si="27"/>
        <v/>
      </c>
      <c r="AQ38" s="158">
        <f t="shared" si="27"/>
        <v>0</v>
      </c>
      <c r="AR38" s="158">
        <f t="shared" si="27"/>
        <v>0.30555555555555558</v>
      </c>
      <c r="AS38" s="158">
        <f t="shared" si="27"/>
        <v>0.38983050847457629</v>
      </c>
      <c r="AT38" s="158">
        <f t="shared" si="27"/>
        <v>0.4838709677419355</v>
      </c>
      <c r="AU38" s="157" t="str">
        <f t="shared" si="27"/>
        <v/>
      </c>
      <c r="AV38" s="157" t="str">
        <f t="shared" si="27"/>
        <v/>
      </c>
      <c r="AW38" s="157" t="str">
        <f t="shared" si="27"/>
        <v/>
      </c>
      <c r="AX38" s="157" t="str">
        <f t="shared" si="27"/>
        <v/>
      </c>
      <c r="AY38" s="157">
        <f t="shared" si="27"/>
        <v>2.8409090909090908E-2</v>
      </c>
      <c r="AZ38" s="157">
        <f t="shared" si="27"/>
        <v>0.18791946308724833</v>
      </c>
      <c r="BA38" s="157">
        <f t="shared" si="27"/>
        <v>0.20905172413793102</v>
      </c>
      <c r="BB38" s="157">
        <f t="shared" si="27"/>
        <v>0.24719101123595505</v>
      </c>
      <c r="BC38" s="166">
        <f t="shared" si="27"/>
        <v>0</v>
      </c>
      <c r="BD38" s="166">
        <f t="shared" si="27"/>
        <v>0.23076923076923078</v>
      </c>
      <c r="BE38" s="166">
        <f t="shared" si="27"/>
        <v>0.32857142857142857</v>
      </c>
      <c r="BF38" s="166">
        <f t="shared" si="27"/>
        <v>0.23809523809523808</v>
      </c>
      <c r="BG38" s="271">
        <f t="shared" si="27"/>
        <v>0</v>
      </c>
      <c r="BH38" s="271">
        <f t="shared" si="27"/>
        <v>0</v>
      </c>
      <c r="BI38" s="271">
        <f t="shared" si="27"/>
        <v>0.3</v>
      </c>
      <c r="BJ38" s="271">
        <f t="shared" si="27"/>
        <v>0.33333333333333331</v>
      </c>
      <c r="BK38" s="157">
        <f t="shared" si="27"/>
        <v>0.40476190476190477</v>
      </c>
      <c r="BL38" s="157">
        <f t="shared" si="27"/>
        <v>0.4</v>
      </c>
      <c r="BM38" s="157">
        <f t="shared" si="27"/>
        <v>0.22222222222222221</v>
      </c>
      <c r="BN38" s="157">
        <f t="shared" si="27"/>
        <v>0.25714285714285712</v>
      </c>
      <c r="BO38" s="157">
        <f t="shared" si="27"/>
        <v>0.44444444444444442</v>
      </c>
      <c r="BP38" s="157">
        <f t="shared" si="27"/>
        <v>0.63414634146341464</v>
      </c>
      <c r="BQ38" s="157">
        <f t="shared" si="27"/>
        <v>0.375</v>
      </c>
      <c r="BR38" s="157">
        <f t="shared" si="27"/>
        <v>0.4</v>
      </c>
      <c r="BS38" s="157" t="str">
        <f t="shared" si="27"/>
        <v/>
      </c>
      <c r="BT38" s="157" t="str">
        <f t="shared" ref="BT38:BZ38" si="29">IF(ISNUMBER(BT37/BT34),BT37/BT34,"")</f>
        <v/>
      </c>
      <c r="BU38" s="157" t="str">
        <f t="shared" si="29"/>
        <v/>
      </c>
      <c r="BV38" s="157" t="str">
        <f t="shared" si="29"/>
        <v/>
      </c>
      <c r="BW38" s="157" t="str">
        <f t="shared" si="29"/>
        <v/>
      </c>
      <c r="BX38" s="157">
        <f t="shared" si="29"/>
        <v>0</v>
      </c>
      <c r="BY38" s="157">
        <f t="shared" si="29"/>
        <v>0.5</v>
      </c>
      <c r="BZ38" s="157">
        <f t="shared" si="29"/>
        <v>0.61538461538461542</v>
      </c>
      <c r="CA38" s="159"/>
    </row>
    <row r="39" spans="1:79" s="143" customFormat="1" ht="40.5" customHeight="1" x14ac:dyDescent="0.25">
      <c r="A39" s="212" t="s">
        <v>39</v>
      </c>
      <c r="B39" s="218" t="s">
        <v>410</v>
      </c>
      <c r="C39" s="195">
        <f t="shared" si="26"/>
        <v>3431</v>
      </c>
      <c r="D39" s="195">
        <f t="shared" si="26"/>
        <v>3460</v>
      </c>
      <c r="E39" s="195">
        <f t="shared" si="26"/>
        <v>3455</v>
      </c>
      <c r="F39" s="195">
        <f t="shared" si="26"/>
        <v>3425</v>
      </c>
      <c r="G39" s="137">
        <v>199</v>
      </c>
      <c r="H39" s="137">
        <v>225</v>
      </c>
      <c r="I39" s="147">
        <v>225</v>
      </c>
      <c r="J39" s="147">
        <v>225</v>
      </c>
      <c r="K39" s="118">
        <v>216</v>
      </c>
      <c r="L39" s="118">
        <v>250</v>
      </c>
      <c r="M39" s="118">
        <v>225</v>
      </c>
      <c r="N39" s="118">
        <v>250</v>
      </c>
      <c r="O39" s="118">
        <v>225</v>
      </c>
      <c r="P39" s="118">
        <v>225</v>
      </c>
      <c r="Q39" s="118">
        <v>225</v>
      </c>
      <c r="R39" s="118">
        <v>225</v>
      </c>
      <c r="S39" s="137">
        <v>91</v>
      </c>
      <c r="T39" s="137">
        <v>100</v>
      </c>
      <c r="U39" s="137">
        <v>100</v>
      </c>
      <c r="V39" s="137">
        <v>100</v>
      </c>
      <c r="W39" s="137">
        <v>150</v>
      </c>
      <c r="X39" s="137">
        <v>150</v>
      </c>
      <c r="Y39" s="137">
        <v>150</v>
      </c>
      <c r="Z39" s="137">
        <v>150</v>
      </c>
      <c r="AA39" s="139">
        <v>378</v>
      </c>
      <c r="AB39" s="139">
        <v>400</v>
      </c>
      <c r="AC39" s="124">
        <v>375</v>
      </c>
      <c r="AD39" s="124">
        <v>375</v>
      </c>
      <c r="AE39" s="137">
        <v>60</v>
      </c>
      <c r="AF39" s="137">
        <v>60</v>
      </c>
      <c r="AG39" s="137">
        <v>60</v>
      </c>
      <c r="AH39" s="137">
        <v>60</v>
      </c>
      <c r="AI39" s="137">
        <v>319</v>
      </c>
      <c r="AJ39" s="137">
        <v>225</v>
      </c>
      <c r="AK39" s="137">
        <v>250</v>
      </c>
      <c r="AL39" s="137">
        <v>225</v>
      </c>
      <c r="AM39" s="137">
        <v>263</v>
      </c>
      <c r="AN39" s="137">
        <v>215</v>
      </c>
      <c r="AO39" s="137">
        <v>255</v>
      </c>
      <c r="AP39" s="137">
        <v>215</v>
      </c>
      <c r="AQ39" s="137">
        <v>211</v>
      </c>
      <c r="AR39" s="137">
        <v>225</v>
      </c>
      <c r="AS39" s="137">
        <v>250</v>
      </c>
      <c r="AT39" s="137">
        <v>250</v>
      </c>
      <c r="AU39" s="137">
        <v>166</v>
      </c>
      <c r="AV39" s="137">
        <v>195</v>
      </c>
      <c r="AW39" s="137">
        <v>160</v>
      </c>
      <c r="AX39" s="137">
        <v>160</v>
      </c>
      <c r="AY39" s="137">
        <v>449</v>
      </c>
      <c r="AZ39" s="137">
        <v>425</v>
      </c>
      <c r="BA39" s="137">
        <v>425</v>
      </c>
      <c r="BB39" s="137">
        <v>425</v>
      </c>
      <c r="BC39" s="231">
        <v>315</v>
      </c>
      <c r="BD39" s="231">
        <v>315</v>
      </c>
      <c r="BE39" s="231">
        <v>300</v>
      </c>
      <c r="BF39" s="231">
        <v>315</v>
      </c>
      <c r="BG39" s="274">
        <v>100</v>
      </c>
      <c r="BH39" s="274">
        <v>100</v>
      </c>
      <c r="BI39" s="274">
        <v>100</v>
      </c>
      <c r="BJ39" s="274">
        <v>100</v>
      </c>
      <c r="BK39" s="137">
        <v>55</v>
      </c>
      <c r="BL39" s="137">
        <v>75</v>
      </c>
      <c r="BM39" s="137">
        <v>75</v>
      </c>
      <c r="BN39" s="137">
        <v>75</v>
      </c>
      <c r="BO39" s="137">
        <v>105</v>
      </c>
      <c r="BP39" s="137">
        <v>140</v>
      </c>
      <c r="BQ39" s="137">
        <v>145</v>
      </c>
      <c r="BR39" s="137">
        <v>140</v>
      </c>
      <c r="BS39" s="137">
        <v>75</v>
      </c>
      <c r="BT39" s="137">
        <v>75</v>
      </c>
      <c r="BU39" s="235">
        <v>75</v>
      </c>
      <c r="BV39" s="235">
        <v>75</v>
      </c>
      <c r="BW39" s="137">
        <v>54</v>
      </c>
      <c r="BX39" s="147">
        <v>60</v>
      </c>
      <c r="BY39" s="147">
        <v>60</v>
      </c>
      <c r="BZ39" s="147">
        <v>60</v>
      </c>
      <c r="CA39" s="214" t="s">
        <v>79</v>
      </c>
    </row>
    <row r="40" spans="1:79" s="143" customFormat="1" ht="42.75" customHeight="1" x14ac:dyDescent="0.25">
      <c r="A40" s="212" t="s">
        <v>41</v>
      </c>
      <c r="B40" s="220" t="s">
        <v>411</v>
      </c>
      <c r="C40" s="195">
        <f t="shared" si="26"/>
        <v>801</v>
      </c>
      <c r="D40" s="195">
        <f t="shared" si="26"/>
        <v>1015</v>
      </c>
      <c r="E40" s="195">
        <f t="shared" si="26"/>
        <v>1235</v>
      </c>
      <c r="F40" s="195">
        <f t="shared" si="26"/>
        <v>1330</v>
      </c>
      <c r="G40" s="137">
        <v>25</v>
      </c>
      <c r="H40" s="137">
        <v>50</v>
      </c>
      <c r="I40" s="147">
        <v>100</v>
      </c>
      <c r="J40" s="147">
        <v>75</v>
      </c>
      <c r="K40" s="118">
        <v>50</v>
      </c>
      <c r="L40" s="118">
        <v>50</v>
      </c>
      <c r="M40" s="118">
        <v>75</v>
      </c>
      <c r="N40" s="118">
        <v>100</v>
      </c>
      <c r="O40" s="137"/>
      <c r="P40" s="137"/>
      <c r="Q40" s="137"/>
      <c r="R40" s="137"/>
      <c r="S40" s="137"/>
      <c r="T40" s="137">
        <v>25</v>
      </c>
      <c r="U40" s="137">
        <v>25</v>
      </c>
      <c r="V40" s="137">
        <v>50</v>
      </c>
      <c r="W40" s="137">
        <v>125</v>
      </c>
      <c r="X40" s="137">
        <v>125</v>
      </c>
      <c r="Y40" s="137">
        <v>125</v>
      </c>
      <c r="Z40" s="137">
        <v>125</v>
      </c>
      <c r="AA40" s="139">
        <v>121</v>
      </c>
      <c r="AB40" s="139">
        <v>200</v>
      </c>
      <c r="AC40" s="124">
        <v>200</v>
      </c>
      <c r="AD40" s="124">
        <v>200</v>
      </c>
      <c r="AE40" s="137"/>
      <c r="AF40" s="137"/>
      <c r="AG40" s="137"/>
      <c r="AH40" s="137"/>
      <c r="AI40" s="137">
        <v>144</v>
      </c>
      <c r="AJ40" s="137">
        <v>125</v>
      </c>
      <c r="AK40" s="137">
        <v>150</v>
      </c>
      <c r="AL40" s="147">
        <v>140</v>
      </c>
      <c r="AM40" s="137"/>
      <c r="AN40" s="137"/>
      <c r="AO40" s="137"/>
      <c r="AP40" s="137"/>
      <c r="AQ40" s="137">
        <v>25</v>
      </c>
      <c r="AR40" s="137">
        <v>50</v>
      </c>
      <c r="AS40" s="147">
        <v>75</v>
      </c>
      <c r="AT40" s="147">
        <v>125</v>
      </c>
      <c r="AU40" s="137"/>
      <c r="AV40" s="137"/>
      <c r="AW40" s="137"/>
      <c r="AX40" s="137"/>
      <c r="AY40" s="137">
        <v>175</v>
      </c>
      <c r="AZ40" s="147">
        <v>200</v>
      </c>
      <c r="BA40" s="137">
        <v>225</v>
      </c>
      <c r="BB40" s="147">
        <v>200</v>
      </c>
      <c r="BC40" s="231">
        <v>72</v>
      </c>
      <c r="BD40" s="231">
        <v>75</v>
      </c>
      <c r="BE40" s="147">
        <v>75</v>
      </c>
      <c r="BF40" s="231">
        <v>100</v>
      </c>
      <c r="BG40" s="274">
        <v>25</v>
      </c>
      <c r="BH40" s="274">
        <v>50</v>
      </c>
      <c r="BI40" s="274">
        <v>25</v>
      </c>
      <c r="BJ40" s="274">
        <v>75</v>
      </c>
      <c r="BK40" s="137">
        <v>16</v>
      </c>
      <c r="BL40" s="137">
        <v>20</v>
      </c>
      <c r="BM40" s="147">
        <v>25</v>
      </c>
      <c r="BN40" s="147">
        <v>25</v>
      </c>
      <c r="BO40" s="137">
        <v>23</v>
      </c>
      <c r="BP40" s="137">
        <v>25</v>
      </c>
      <c r="BQ40" s="137">
        <v>95</v>
      </c>
      <c r="BR40" s="137">
        <v>90</v>
      </c>
      <c r="BS40" s="137"/>
      <c r="BT40" s="137"/>
      <c r="BU40" s="137"/>
      <c r="BV40" s="137"/>
      <c r="BW40" s="137"/>
      <c r="BX40" s="137">
        <v>20</v>
      </c>
      <c r="BY40" s="147">
        <v>40</v>
      </c>
      <c r="BZ40" s="147">
        <v>25</v>
      </c>
      <c r="CA40" s="214" t="s">
        <v>81</v>
      </c>
    </row>
    <row r="41" spans="1:79" s="116" customFormat="1" ht="30.75" customHeight="1" x14ac:dyDescent="0.25">
      <c r="A41" s="187" t="s">
        <v>47</v>
      </c>
      <c r="B41" s="188" t="s">
        <v>40</v>
      </c>
      <c r="C41" s="185">
        <f t="shared" si="26"/>
        <v>2102</v>
      </c>
      <c r="D41" s="185">
        <f t="shared" si="26"/>
        <v>2368</v>
      </c>
      <c r="E41" s="185">
        <f t="shared" si="26"/>
        <v>2800</v>
      </c>
      <c r="F41" s="185">
        <f t="shared" si="26"/>
        <v>2633</v>
      </c>
      <c r="G41" s="119">
        <v>136</v>
      </c>
      <c r="H41" s="140">
        <v>253</v>
      </c>
      <c r="I41" s="119">
        <v>236</v>
      </c>
      <c r="J41" s="119">
        <v>197</v>
      </c>
      <c r="K41" s="118">
        <v>93</v>
      </c>
      <c r="L41" s="118">
        <v>145</v>
      </c>
      <c r="M41" s="118">
        <v>188</v>
      </c>
      <c r="N41" s="118">
        <v>152</v>
      </c>
      <c r="O41" s="119">
        <v>132</v>
      </c>
      <c r="P41" s="119">
        <v>170</v>
      </c>
      <c r="Q41" s="119">
        <f>P41</f>
        <v>170</v>
      </c>
      <c r="R41" s="119">
        <f>Q41</f>
        <v>170</v>
      </c>
      <c r="S41" s="119">
        <v>60</v>
      </c>
      <c r="T41" s="138">
        <v>79</v>
      </c>
      <c r="U41" s="119">
        <v>81</v>
      </c>
      <c r="V41" s="119">
        <v>113</v>
      </c>
      <c r="W41" s="119">
        <v>42</v>
      </c>
      <c r="X41" s="140">
        <v>64</v>
      </c>
      <c r="Y41" s="119">
        <v>126</v>
      </c>
      <c r="Z41" s="119">
        <v>124</v>
      </c>
      <c r="AA41" s="142">
        <v>264</v>
      </c>
      <c r="AB41" s="261">
        <v>330</v>
      </c>
      <c r="AC41" s="142">
        <v>412</v>
      </c>
      <c r="AD41" s="142">
        <v>299</v>
      </c>
      <c r="AE41" s="137">
        <v>42</v>
      </c>
      <c r="AF41" s="137">
        <v>37</v>
      </c>
      <c r="AG41" s="137">
        <v>37</v>
      </c>
      <c r="AH41" s="137">
        <v>47</v>
      </c>
      <c r="AI41" s="119">
        <v>173</v>
      </c>
      <c r="AJ41" s="119">
        <v>151</v>
      </c>
      <c r="AK41" s="119">
        <v>208</v>
      </c>
      <c r="AL41" s="119">
        <v>277</v>
      </c>
      <c r="AM41" s="119">
        <v>100</v>
      </c>
      <c r="AN41" s="137">
        <v>122</v>
      </c>
      <c r="AO41" s="118">
        <v>153</v>
      </c>
      <c r="AP41" s="118">
        <v>187</v>
      </c>
      <c r="AQ41" s="121">
        <v>126</v>
      </c>
      <c r="AR41" s="141">
        <v>147</v>
      </c>
      <c r="AS41" s="121">
        <v>190</v>
      </c>
      <c r="AT41" s="121">
        <v>135</v>
      </c>
      <c r="AU41" s="142">
        <v>109</v>
      </c>
      <c r="AV41" s="140">
        <v>142</v>
      </c>
      <c r="AW41" s="119">
        <v>176</v>
      </c>
      <c r="AX41" s="119">
        <v>142</v>
      </c>
      <c r="AY41" s="138">
        <v>274</v>
      </c>
      <c r="AZ41" s="219">
        <v>186</v>
      </c>
      <c r="BA41" s="119">
        <v>243</v>
      </c>
      <c r="BB41" s="119">
        <v>250</v>
      </c>
      <c r="BC41" s="119">
        <v>164</v>
      </c>
      <c r="BD41" s="231">
        <v>200</v>
      </c>
      <c r="BE41" s="206">
        <v>180</v>
      </c>
      <c r="BF41" s="206">
        <v>180</v>
      </c>
      <c r="BG41" s="270">
        <v>78</v>
      </c>
      <c r="BH41" s="270">
        <v>65</v>
      </c>
      <c r="BI41" s="270">
        <v>100</v>
      </c>
      <c r="BJ41" s="270">
        <v>45</v>
      </c>
      <c r="BK41" s="119">
        <v>78</v>
      </c>
      <c r="BL41" s="140">
        <v>86</v>
      </c>
      <c r="BM41" s="119">
        <v>69</v>
      </c>
      <c r="BN41" s="119">
        <v>58</v>
      </c>
      <c r="BO41" s="119">
        <v>108</v>
      </c>
      <c r="BP41" s="140">
        <v>76</v>
      </c>
      <c r="BQ41" s="119">
        <v>119</v>
      </c>
      <c r="BR41" s="119">
        <v>126</v>
      </c>
      <c r="BS41" s="119">
        <v>37</v>
      </c>
      <c r="BT41" s="140">
        <v>42</v>
      </c>
      <c r="BU41" s="119">
        <v>61</v>
      </c>
      <c r="BV41" s="119">
        <v>76</v>
      </c>
      <c r="BW41" s="119">
        <v>86</v>
      </c>
      <c r="BX41" s="140">
        <v>73</v>
      </c>
      <c r="BY41" s="119">
        <v>51</v>
      </c>
      <c r="BZ41" s="119">
        <v>55</v>
      </c>
      <c r="CA41" s="122" t="s">
        <v>79</v>
      </c>
    </row>
    <row r="42" spans="1:79" s="116" customFormat="1" ht="31.5" x14ac:dyDescent="0.25">
      <c r="A42" s="183" t="s">
        <v>51</v>
      </c>
      <c r="B42" s="184" t="s">
        <v>42</v>
      </c>
      <c r="C42" s="185">
        <f t="shared" si="26"/>
        <v>0</v>
      </c>
      <c r="D42" s="185">
        <v>14</v>
      </c>
      <c r="E42" s="185">
        <f t="shared" si="26"/>
        <v>49</v>
      </c>
      <c r="F42" s="185">
        <f t="shared" si="26"/>
        <v>238</v>
      </c>
      <c r="G42" s="118">
        <v>0</v>
      </c>
      <c r="H42" s="118">
        <v>0</v>
      </c>
      <c r="I42" s="118">
        <v>0</v>
      </c>
      <c r="J42" s="118">
        <v>0</v>
      </c>
      <c r="K42" s="118">
        <v>0</v>
      </c>
      <c r="L42" s="118">
        <v>0</v>
      </c>
      <c r="M42" s="118">
        <v>0</v>
      </c>
      <c r="N42" s="118">
        <v>23</v>
      </c>
      <c r="O42" s="118"/>
      <c r="P42" s="118"/>
      <c r="Q42" s="118"/>
      <c r="R42" s="118"/>
      <c r="S42" s="118">
        <v>0</v>
      </c>
      <c r="T42" s="118">
        <v>0</v>
      </c>
      <c r="U42" s="118"/>
      <c r="V42" s="118">
        <v>0</v>
      </c>
      <c r="W42" s="118">
        <v>0</v>
      </c>
      <c r="X42" s="118">
        <v>0</v>
      </c>
      <c r="Y42" s="118">
        <v>0</v>
      </c>
      <c r="Z42" s="118">
        <v>40</v>
      </c>
      <c r="AA42" s="123">
        <v>0</v>
      </c>
      <c r="AB42" s="123">
        <v>0</v>
      </c>
      <c r="AC42" s="123">
        <v>0</v>
      </c>
      <c r="AD42" s="123">
        <v>48</v>
      </c>
      <c r="AE42" s="137">
        <v>0</v>
      </c>
      <c r="AF42" s="137">
        <v>0</v>
      </c>
      <c r="AG42" s="137">
        <v>0</v>
      </c>
      <c r="AH42" s="137">
        <v>0</v>
      </c>
      <c r="AI42" s="119">
        <v>0</v>
      </c>
      <c r="AJ42" s="119">
        <v>0</v>
      </c>
      <c r="AK42" s="119">
        <v>0</v>
      </c>
      <c r="AL42" s="119">
        <v>0</v>
      </c>
      <c r="AM42" s="119">
        <v>0</v>
      </c>
      <c r="AN42" s="118">
        <v>0</v>
      </c>
      <c r="AO42" s="118">
        <v>0</v>
      </c>
      <c r="AP42" s="118">
        <v>0</v>
      </c>
      <c r="AQ42" s="121">
        <v>0</v>
      </c>
      <c r="AR42" s="121">
        <v>0</v>
      </c>
      <c r="AS42" s="121">
        <v>0</v>
      </c>
      <c r="AT42" s="121">
        <v>0</v>
      </c>
      <c r="AU42" s="118">
        <v>0</v>
      </c>
      <c r="AV42" s="118">
        <v>0</v>
      </c>
      <c r="AW42" s="118">
        <v>0</v>
      </c>
      <c r="AX42" s="118">
        <v>0</v>
      </c>
      <c r="AY42" s="118">
        <v>0</v>
      </c>
      <c r="AZ42" s="118">
        <v>0</v>
      </c>
      <c r="BA42" s="118">
        <v>16</v>
      </c>
      <c r="BB42" s="118">
        <v>90</v>
      </c>
      <c r="BC42" s="118">
        <v>0</v>
      </c>
      <c r="BD42" s="118">
        <v>0</v>
      </c>
      <c r="BE42" s="118">
        <v>0</v>
      </c>
      <c r="BF42" s="206">
        <v>17</v>
      </c>
      <c r="BG42" s="270">
        <v>0</v>
      </c>
      <c r="BH42" s="270">
        <v>0</v>
      </c>
      <c r="BI42" s="270">
        <v>0</v>
      </c>
      <c r="BJ42" s="270">
        <v>0</v>
      </c>
      <c r="BK42" s="118">
        <v>0</v>
      </c>
      <c r="BL42" s="118">
        <v>0</v>
      </c>
      <c r="BM42" s="118">
        <v>18</v>
      </c>
      <c r="BN42" s="118">
        <v>0</v>
      </c>
      <c r="BO42" s="138">
        <v>0</v>
      </c>
      <c r="BP42" s="138">
        <v>16</v>
      </c>
      <c r="BQ42" s="138">
        <v>15</v>
      </c>
      <c r="BR42" s="138">
        <v>20</v>
      </c>
      <c r="BS42" s="118">
        <v>0</v>
      </c>
      <c r="BT42" s="118">
        <v>0</v>
      </c>
      <c r="BU42" s="118">
        <v>0</v>
      </c>
      <c r="BV42" s="118">
        <v>0</v>
      </c>
      <c r="BW42" s="118"/>
      <c r="BX42" s="118"/>
      <c r="BY42" s="118"/>
      <c r="BZ42" s="118"/>
      <c r="CA42" s="122" t="s">
        <v>81</v>
      </c>
    </row>
    <row r="43" spans="1:79" s="116" customFormat="1" ht="47.25" x14ac:dyDescent="0.25">
      <c r="A43" s="183" t="s">
        <v>406</v>
      </c>
      <c r="B43" s="186" t="s">
        <v>44</v>
      </c>
      <c r="C43" s="185">
        <f t="shared" si="26"/>
        <v>0</v>
      </c>
      <c r="D43" s="185">
        <f t="shared" si="26"/>
        <v>16</v>
      </c>
      <c r="E43" s="185">
        <f t="shared" si="26"/>
        <v>49</v>
      </c>
      <c r="F43" s="185">
        <f t="shared" si="26"/>
        <v>238</v>
      </c>
      <c r="G43" s="118">
        <v>0</v>
      </c>
      <c r="H43" s="118">
        <v>0</v>
      </c>
      <c r="I43" s="118">
        <v>0</v>
      </c>
      <c r="J43" s="118">
        <v>0</v>
      </c>
      <c r="K43" s="118">
        <v>0</v>
      </c>
      <c r="L43" s="118">
        <v>0</v>
      </c>
      <c r="M43" s="118">
        <v>0</v>
      </c>
      <c r="N43" s="118">
        <v>23</v>
      </c>
      <c r="O43" s="118"/>
      <c r="P43" s="118"/>
      <c r="Q43" s="118"/>
      <c r="R43" s="118"/>
      <c r="S43" s="118">
        <v>0</v>
      </c>
      <c r="T43" s="118">
        <v>0</v>
      </c>
      <c r="U43" s="118"/>
      <c r="V43" s="118">
        <v>0</v>
      </c>
      <c r="W43" s="118">
        <v>0</v>
      </c>
      <c r="X43" s="118">
        <v>0</v>
      </c>
      <c r="Y43" s="118">
        <v>0</v>
      </c>
      <c r="Z43" s="118">
        <v>40</v>
      </c>
      <c r="AA43" s="123">
        <v>0</v>
      </c>
      <c r="AB43" s="123">
        <v>0</v>
      </c>
      <c r="AC43" s="123">
        <v>0</v>
      </c>
      <c r="AD43" s="123">
        <v>48</v>
      </c>
      <c r="AE43" s="137">
        <v>0</v>
      </c>
      <c r="AF43" s="137">
        <v>0</v>
      </c>
      <c r="AG43" s="137">
        <v>0</v>
      </c>
      <c r="AH43" s="137">
        <v>0</v>
      </c>
      <c r="AI43" s="119">
        <v>0</v>
      </c>
      <c r="AJ43" s="119">
        <v>0</v>
      </c>
      <c r="AK43" s="119">
        <v>0</v>
      </c>
      <c r="AL43" s="119">
        <v>0</v>
      </c>
      <c r="AM43" s="119">
        <v>0</v>
      </c>
      <c r="AN43" s="118">
        <v>0</v>
      </c>
      <c r="AO43" s="118">
        <v>0</v>
      </c>
      <c r="AP43" s="118">
        <v>0</v>
      </c>
      <c r="AQ43" s="121">
        <v>0</v>
      </c>
      <c r="AR43" s="121">
        <v>0</v>
      </c>
      <c r="AS43" s="121">
        <v>0</v>
      </c>
      <c r="AT43" s="121">
        <v>0</v>
      </c>
      <c r="AU43" s="118">
        <v>0</v>
      </c>
      <c r="AV43" s="118">
        <v>0</v>
      </c>
      <c r="AW43" s="118">
        <v>0</v>
      </c>
      <c r="AX43" s="118">
        <v>0</v>
      </c>
      <c r="AY43" s="118">
        <v>0</v>
      </c>
      <c r="AZ43" s="118">
        <v>0</v>
      </c>
      <c r="BA43" s="118">
        <v>16</v>
      </c>
      <c r="BB43" s="118">
        <v>90</v>
      </c>
      <c r="BC43" s="118">
        <v>0</v>
      </c>
      <c r="BD43" s="118">
        <v>0</v>
      </c>
      <c r="BE43" s="118">
        <v>0</v>
      </c>
      <c r="BF43" s="206">
        <v>17</v>
      </c>
      <c r="BG43" s="270">
        <v>0</v>
      </c>
      <c r="BH43" s="270">
        <v>0</v>
      </c>
      <c r="BI43" s="270">
        <v>0</v>
      </c>
      <c r="BJ43" s="270">
        <v>0</v>
      </c>
      <c r="BK43" s="118">
        <v>0</v>
      </c>
      <c r="BL43" s="118">
        <v>0</v>
      </c>
      <c r="BM43" s="118">
        <v>18</v>
      </c>
      <c r="BN43" s="118">
        <v>0</v>
      </c>
      <c r="BO43" s="138">
        <v>0</v>
      </c>
      <c r="BP43" s="138">
        <v>16</v>
      </c>
      <c r="BQ43" s="138">
        <v>15</v>
      </c>
      <c r="BR43" s="138">
        <v>20</v>
      </c>
      <c r="BS43" s="118">
        <v>0</v>
      </c>
      <c r="BT43" s="118">
        <v>0</v>
      </c>
      <c r="BU43" s="118">
        <v>0</v>
      </c>
      <c r="BV43" s="118">
        <v>0</v>
      </c>
      <c r="BW43" s="118"/>
      <c r="BX43" s="118"/>
      <c r="BY43" s="118"/>
      <c r="BZ43" s="118"/>
      <c r="CA43" s="122" t="s">
        <v>80</v>
      </c>
    </row>
    <row r="44" spans="1:79" s="116" customFormat="1" ht="55.5" customHeight="1" x14ac:dyDescent="0.25">
      <c r="A44" s="183" t="s">
        <v>407</v>
      </c>
      <c r="B44" s="186" t="s">
        <v>564</v>
      </c>
      <c r="C44" s="185">
        <f t="shared" si="26"/>
        <v>0</v>
      </c>
      <c r="D44" s="185">
        <f t="shared" si="26"/>
        <v>0</v>
      </c>
      <c r="E44" s="185">
        <f t="shared" si="26"/>
        <v>11</v>
      </c>
      <c r="F44" s="185">
        <f t="shared" si="26"/>
        <v>26</v>
      </c>
      <c r="G44" s="118">
        <v>0</v>
      </c>
      <c r="H44" s="118">
        <v>0</v>
      </c>
      <c r="I44" s="118">
        <v>0</v>
      </c>
      <c r="J44" s="118">
        <v>0</v>
      </c>
      <c r="K44" s="118">
        <v>0</v>
      </c>
      <c r="L44" s="118">
        <v>0</v>
      </c>
      <c r="M44" s="118">
        <v>0</v>
      </c>
      <c r="N44" s="118">
        <v>4</v>
      </c>
      <c r="O44" s="118"/>
      <c r="P44" s="118"/>
      <c r="Q44" s="118"/>
      <c r="R44" s="118"/>
      <c r="S44" s="118">
        <v>0</v>
      </c>
      <c r="T44" s="118">
        <v>0</v>
      </c>
      <c r="U44" s="118">
        <v>0</v>
      </c>
      <c r="V44" s="118">
        <v>0</v>
      </c>
      <c r="W44" s="118">
        <v>0</v>
      </c>
      <c r="X44" s="118">
        <v>0</v>
      </c>
      <c r="Y44" s="118">
        <v>0</v>
      </c>
      <c r="Z44" s="123">
        <v>1</v>
      </c>
      <c r="AA44" s="124">
        <v>0</v>
      </c>
      <c r="AB44" s="124">
        <v>0</v>
      </c>
      <c r="AC44" s="124">
        <v>10</v>
      </c>
      <c r="AD44" s="124">
        <v>20</v>
      </c>
      <c r="AE44" s="137">
        <v>0</v>
      </c>
      <c r="AF44" s="137">
        <v>0</v>
      </c>
      <c r="AG44" s="137">
        <v>0</v>
      </c>
      <c r="AH44" s="137">
        <v>0</v>
      </c>
      <c r="AI44" s="119">
        <v>0</v>
      </c>
      <c r="AJ44" s="119">
        <v>0</v>
      </c>
      <c r="AK44" s="119">
        <v>0</v>
      </c>
      <c r="AL44" s="119">
        <v>0</v>
      </c>
      <c r="AM44" s="119">
        <v>0</v>
      </c>
      <c r="AN44" s="118">
        <v>0</v>
      </c>
      <c r="AO44" s="118">
        <v>0</v>
      </c>
      <c r="AP44" s="118">
        <v>0</v>
      </c>
      <c r="AQ44" s="121">
        <v>0</v>
      </c>
      <c r="AR44" s="121">
        <v>0</v>
      </c>
      <c r="AS44" s="121">
        <v>0</v>
      </c>
      <c r="AT44" s="121">
        <v>0</v>
      </c>
      <c r="AU44" s="118">
        <v>0</v>
      </c>
      <c r="AV44" s="118">
        <v>0</v>
      </c>
      <c r="AW44" s="118">
        <v>0</v>
      </c>
      <c r="AX44" s="118">
        <v>0</v>
      </c>
      <c r="AY44" s="118">
        <v>0</v>
      </c>
      <c r="AZ44" s="118">
        <v>0</v>
      </c>
      <c r="BA44" s="137"/>
      <c r="BB44" s="137"/>
      <c r="BC44" s="118">
        <v>0</v>
      </c>
      <c r="BD44" s="118">
        <v>0</v>
      </c>
      <c r="BE44" s="118">
        <v>0</v>
      </c>
      <c r="BF44" s="206">
        <v>0</v>
      </c>
      <c r="BG44" s="270">
        <v>0</v>
      </c>
      <c r="BH44" s="270">
        <v>0</v>
      </c>
      <c r="BI44" s="270">
        <v>0</v>
      </c>
      <c r="BJ44" s="270">
        <v>0</v>
      </c>
      <c r="BK44" s="118">
        <v>0</v>
      </c>
      <c r="BL44" s="118">
        <v>0</v>
      </c>
      <c r="BM44" s="118">
        <v>1</v>
      </c>
      <c r="BN44" s="118">
        <v>1</v>
      </c>
      <c r="BO44" s="118">
        <v>0</v>
      </c>
      <c r="BP44" s="118">
        <v>0</v>
      </c>
      <c r="BQ44" s="118">
        <v>0</v>
      </c>
      <c r="BR44" s="118">
        <v>0</v>
      </c>
      <c r="BS44" s="118">
        <v>0</v>
      </c>
      <c r="BT44" s="118">
        <v>0</v>
      </c>
      <c r="BU44" s="118">
        <v>0</v>
      </c>
      <c r="BV44" s="118">
        <v>0</v>
      </c>
      <c r="BW44" s="118">
        <v>0</v>
      </c>
      <c r="BX44" s="118">
        <v>0</v>
      </c>
      <c r="BY44" s="118">
        <v>0</v>
      </c>
      <c r="BZ44" s="118">
        <v>0</v>
      </c>
      <c r="CA44" s="122" t="s">
        <v>83</v>
      </c>
    </row>
    <row r="45" spans="1:79" s="116" customFormat="1" ht="39.75" customHeight="1" x14ac:dyDescent="0.25">
      <c r="A45" s="187" t="s">
        <v>53</v>
      </c>
      <c r="B45" s="188" t="s">
        <v>48</v>
      </c>
      <c r="C45" s="185">
        <f t="shared" si="26"/>
        <v>108</v>
      </c>
      <c r="D45" s="185">
        <f t="shared" si="26"/>
        <v>376</v>
      </c>
      <c r="E45" s="185">
        <f t="shared" si="26"/>
        <v>582</v>
      </c>
      <c r="F45" s="185">
        <f t="shared" si="26"/>
        <v>802</v>
      </c>
      <c r="G45" s="119">
        <v>0</v>
      </c>
      <c r="H45" s="118">
        <v>16</v>
      </c>
      <c r="I45" s="118">
        <v>32</v>
      </c>
      <c r="J45" s="118">
        <v>48</v>
      </c>
      <c r="K45" s="118">
        <v>0</v>
      </c>
      <c r="L45" s="118">
        <v>14</v>
      </c>
      <c r="M45" s="118">
        <v>36</v>
      </c>
      <c r="N45" s="118">
        <v>39</v>
      </c>
      <c r="O45" s="118"/>
      <c r="P45" s="118"/>
      <c r="Q45" s="254">
        <v>20</v>
      </c>
      <c r="R45" s="254">
        <v>20</v>
      </c>
      <c r="S45" s="118">
        <v>0</v>
      </c>
      <c r="T45" s="118">
        <v>24</v>
      </c>
      <c r="U45" s="118">
        <v>46</v>
      </c>
      <c r="V45" s="118">
        <v>47</v>
      </c>
      <c r="W45" s="118">
        <v>12</v>
      </c>
      <c r="X45" s="118">
        <v>21</v>
      </c>
      <c r="Y45" s="123">
        <v>14</v>
      </c>
      <c r="Z45" s="123">
        <v>40</v>
      </c>
      <c r="AA45" s="123">
        <v>17</v>
      </c>
      <c r="AB45" s="123">
        <v>30</v>
      </c>
      <c r="AC45" s="123">
        <v>40</v>
      </c>
      <c r="AD45" s="123">
        <v>48</v>
      </c>
      <c r="AE45" s="137"/>
      <c r="AF45" s="137"/>
      <c r="AG45" s="137"/>
      <c r="AH45" s="137"/>
      <c r="AI45" s="118">
        <v>14</v>
      </c>
      <c r="AJ45" s="118">
        <v>18</v>
      </c>
      <c r="AK45" s="118">
        <v>28</v>
      </c>
      <c r="AL45" s="118">
        <v>75</v>
      </c>
      <c r="AM45" s="119">
        <v>0</v>
      </c>
      <c r="AN45" s="118">
        <v>0</v>
      </c>
      <c r="AO45" s="118">
        <v>20</v>
      </c>
      <c r="AP45" s="118">
        <v>20</v>
      </c>
      <c r="AQ45" s="121">
        <v>16</v>
      </c>
      <c r="AR45" s="121">
        <v>22</v>
      </c>
      <c r="AS45" s="121">
        <v>45</v>
      </c>
      <c r="AT45" s="121">
        <v>60</v>
      </c>
      <c r="AU45" s="118">
        <v>0</v>
      </c>
      <c r="AV45" s="118">
        <v>66</v>
      </c>
      <c r="AW45" s="118">
        <v>96</v>
      </c>
      <c r="AX45" s="118">
        <v>96</v>
      </c>
      <c r="AY45" s="118">
        <v>31</v>
      </c>
      <c r="AZ45" s="118">
        <v>40</v>
      </c>
      <c r="BA45" s="118">
        <v>45</v>
      </c>
      <c r="BB45" s="118">
        <v>90</v>
      </c>
      <c r="BC45" s="118">
        <v>18</v>
      </c>
      <c r="BD45" s="118">
        <v>37</v>
      </c>
      <c r="BE45" s="206">
        <v>28</v>
      </c>
      <c r="BF45" s="206">
        <v>48</v>
      </c>
      <c r="BG45" s="270">
        <v>0</v>
      </c>
      <c r="BH45" s="270">
        <v>16</v>
      </c>
      <c r="BI45" s="270">
        <v>18</v>
      </c>
      <c r="BJ45" s="270">
        <v>18</v>
      </c>
      <c r="BK45" s="118"/>
      <c r="BL45" s="118">
        <v>3</v>
      </c>
      <c r="BM45" s="118">
        <v>18</v>
      </c>
      <c r="BN45" s="118">
        <v>15</v>
      </c>
      <c r="BO45" s="118">
        <v>0</v>
      </c>
      <c r="BP45" s="118">
        <v>15</v>
      </c>
      <c r="BQ45" s="118">
        <v>35</v>
      </c>
      <c r="BR45" s="118">
        <v>42</v>
      </c>
      <c r="BS45" s="118">
        <v>0</v>
      </c>
      <c r="BT45" s="235">
        <v>42</v>
      </c>
      <c r="BU45" s="235">
        <v>61</v>
      </c>
      <c r="BV45" s="235">
        <v>76</v>
      </c>
      <c r="BW45" s="118">
        <v>0</v>
      </c>
      <c r="BX45" s="118">
        <v>12</v>
      </c>
      <c r="BY45" s="118">
        <v>0</v>
      </c>
      <c r="BZ45" s="118">
        <v>20</v>
      </c>
      <c r="CA45" s="122" t="s">
        <v>82</v>
      </c>
    </row>
    <row r="46" spans="1:79" s="116" customFormat="1" ht="39.75" customHeight="1" x14ac:dyDescent="0.25">
      <c r="A46" s="187" t="s">
        <v>55</v>
      </c>
      <c r="B46" s="189" t="s">
        <v>50</v>
      </c>
      <c r="C46" s="185">
        <f t="shared" si="26"/>
        <v>105</v>
      </c>
      <c r="D46" s="185">
        <f t="shared" si="26"/>
        <v>375</v>
      </c>
      <c r="E46" s="185">
        <f t="shared" si="26"/>
        <v>580</v>
      </c>
      <c r="F46" s="185">
        <f t="shared" si="26"/>
        <v>794</v>
      </c>
      <c r="G46" s="119">
        <v>0</v>
      </c>
      <c r="H46" s="118">
        <v>16</v>
      </c>
      <c r="I46" s="118">
        <v>32</v>
      </c>
      <c r="J46" s="118">
        <v>48</v>
      </c>
      <c r="K46" s="118">
        <v>0</v>
      </c>
      <c r="L46" s="118">
        <v>14</v>
      </c>
      <c r="M46" s="118">
        <v>36</v>
      </c>
      <c r="N46" s="118">
        <v>39</v>
      </c>
      <c r="Q46" s="254">
        <v>20</v>
      </c>
      <c r="R46" s="254">
        <v>20</v>
      </c>
      <c r="S46" s="118">
        <v>0</v>
      </c>
      <c r="T46" s="118">
        <v>24</v>
      </c>
      <c r="U46" s="118">
        <v>46</v>
      </c>
      <c r="V46" s="118">
        <v>47</v>
      </c>
      <c r="W46" s="118">
        <v>12</v>
      </c>
      <c r="X46" s="118">
        <v>21</v>
      </c>
      <c r="Y46" s="118">
        <v>14</v>
      </c>
      <c r="Z46" s="118">
        <v>40</v>
      </c>
      <c r="AA46" s="123">
        <v>17</v>
      </c>
      <c r="AB46" s="123">
        <v>30</v>
      </c>
      <c r="AC46" s="123">
        <v>40</v>
      </c>
      <c r="AD46" s="123">
        <v>48</v>
      </c>
      <c r="AE46" s="137"/>
      <c r="AF46" s="137"/>
      <c r="AG46" s="137"/>
      <c r="AH46" s="137"/>
      <c r="AI46" s="118">
        <v>12</v>
      </c>
      <c r="AJ46" s="118">
        <v>17</v>
      </c>
      <c r="AK46" s="118">
        <v>26</v>
      </c>
      <c r="AL46" s="118">
        <v>70</v>
      </c>
      <c r="AM46" s="119">
        <v>0</v>
      </c>
      <c r="AN46" s="118">
        <v>0</v>
      </c>
      <c r="AO46" s="118">
        <v>20</v>
      </c>
      <c r="AP46" s="118">
        <v>20</v>
      </c>
      <c r="AQ46" s="121">
        <v>16</v>
      </c>
      <c r="AR46" s="121">
        <v>22</v>
      </c>
      <c r="AS46" s="121">
        <v>45</v>
      </c>
      <c r="AT46" s="121">
        <v>60</v>
      </c>
      <c r="AU46" s="118">
        <v>0</v>
      </c>
      <c r="AV46" s="118">
        <v>66</v>
      </c>
      <c r="AW46" s="118">
        <v>96</v>
      </c>
      <c r="AX46" s="118">
        <v>96</v>
      </c>
      <c r="AY46" s="118">
        <v>30</v>
      </c>
      <c r="AZ46" s="118">
        <v>40</v>
      </c>
      <c r="BA46" s="118">
        <v>45</v>
      </c>
      <c r="BB46" s="118">
        <v>90</v>
      </c>
      <c r="BC46" s="118">
        <v>18</v>
      </c>
      <c r="BD46" s="118">
        <v>37</v>
      </c>
      <c r="BE46" s="206">
        <v>28</v>
      </c>
      <c r="BF46" s="206">
        <v>48</v>
      </c>
      <c r="BG46" s="270">
        <v>0</v>
      </c>
      <c r="BH46" s="270">
        <v>16</v>
      </c>
      <c r="BI46" s="270">
        <v>18</v>
      </c>
      <c r="BJ46" s="270">
        <v>18</v>
      </c>
      <c r="BK46" s="118"/>
      <c r="BL46" s="118">
        <v>3</v>
      </c>
      <c r="BM46" s="118">
        <v>18</v>
      </c>
      <c r="BN46" s="118">
        <v>15</v>
      </c>
      <c r="BO46" s="118">
        <v>0</v>
      </c>
      <c r="BP46" s="118">
        <v>15</v>
      </c>
      <c r="BQ46" s="118">
        <v>35</v>
      </c>
      <c r="BR46" s="118">
        <v>42</v>
      </c>
      <c r="BS46" s="118">
        <v>0</v>
      </c>
      <c r="BT46" s="235">
        <v>42</v>
      </c>
      <c r="BU46" s="235">
        <v>61</v>
      </c>
      <c r="BV46" s="235">
        <v>76</v>
      </c>
      <c r="BW46" s="118">
        <v>0</v>
      </c>
      <c r="BX46" s="118">
        <v>12</v>
      </c>
      <c r="BY46" s="118">
        <v>0</v>
      </c>
      <c r="BZ46" s="118">
        <v>17</v>
      </c>
      <c r="CA46" s="122"/>
    </row>
    <row r="47" spans="1:79" s="116" customFormat="1" ht="36.75" customHeight="1" x14ac:dyDescent="0.25">
      <c r="A47" s="183" t="s">
        <v>57</v>
      </c>
      <c r="B47" s="184" t="s">
        <v>565</v>
      </c>
      <c r="C47" s="185">
        <f t="shared" si="26"/>
        <v>16</v>
      </c>
      <c r="D47" s="185">
        <f t="shared" si="26"/>
        <v>116</v>
      </c>
      <c r="E47" s="185">
        <f t="shared" si="26"/>
        <v>180</v>
      </c>
      <c r="F47" s="185">
        <f t="shared" si="26"/>
        <v>225</v>
      </c>
      <c r="G47" s="119">
        <v>0</v>
      </c>
      <c r="H47" s="118">
        <v>3</v>
      </c>
      <c r="I47" s="118">
        <v>6</v>
      </c>
      <c r="J47" s="118">
        <v>10</v>
      </c>
      <c r="K47" s="118">
        <v>0</v>
      </c>
      <c r="L47" s="118">
        <v>2</v>
      </c>
      <c r="M47" s="118">
        <v>4</v>
      </c>
      <c r="N47" s="118">
        <v>6</v>
      </c>
      <c r="O47" s="118"/>
      <c r="P47" s="118"/>
      <c r="Q47" s="254">
        <v>6</v>
      </c>
      <c r="R47" s="254">
        <v>6</v>
      </c>
      <c r="S47" s="118">
        <v>0</v>
      </c>
      <c r="T47" s="118">
        <v>1</v>
      </c>
      <c r="U47" s="118">
        <v>2</v>
      </c>
      <c r="V47" s="118">
        <v>2</v>
      </c>
      <c r="W47" s="118">
        <v>12</v>
      </c>
      <c r="X47" s="118">
        <v>21</v>
      </c>
      <c r="Y47" s="118">
        <v>14</v>
      </c>
      <c r="Z47" s="118">
        <v>40</v>
      </c>
      <c r="AA47" s="124">
        <v>1</v>
      </c>
      <c r="AB47" s="124">
        <v>3</v>
      </c>
      <c r="AC47" s="124">
        <v>5</v>
      </c>
      <c r="AD47" s="124">
        <v>12</v>
      </c>
      <c r="AE47" s="137"/>
      <c r="AF47" s="215"/>
      <c r="AG47" s="215"/>
      <c r="AH47" s="215"/>
      <c r="AI47" s="118">
        <v>1</v>
      </c>
      <c r="AJ47" s="144">
        <v>2</v>
      </c>
      <c r="AK47" s="144">
        <v>4</v>
      </c>
      <c r="AL47" s="144">
        <v>12</v>
      </c>
      <c r="AM47" s="119">
        <v>0</v>
      </c>
      <c r="AN47" s="118">
        <v>0</v>
      </c>
      <c r="AO47" s="118">
        <v>4</v>
      </c>
      <c r="AP47" s="118">
        <v>4</v>
      </c>
      <c r="AQ47" s="121">
        <v>0</v>
      </c>
      <c r="AR47" s="141">
        <v>3</v>
      </c>
      <c r="AS47" s="121">
        <v>7</v>
      </c>
      <c r="AT47" s="121">
        <v>10</v>
      </c>
      <c r="AU47" s="118">
        <v>0</v>
      </c>
      <c r="AV47" s="118">
        <v>20</v>
      </c>
      <c r="AW47" s="118">
        <v>48</v>
      </c>
      <c r="AX47" s="118">
        <v>20</v>
      </c>
      <c r="AY47" s="118">
        <v>2</v>
      </c>
      <c r="AZ47" s="118">
        <v>3</v>
      </c>
      <c r="BA47" s="118">
        <v>4</v>
      </c>
      <c r="BB47" s="118">
        <v>9</v>
      </c>
      <c r="BC47" s="118">
        <v>0</v>
      </c>
      <c r="BD47" s="118">
        <v>4</v>
      </c>
      <c r="BE47" s="118">
        <v>6</v>
      </c>
      <c r="BF47" s="118">
        <v>8</v>
      </c>
      <c r="BG47" s="270">
        <v>0</v>
      </c>
      <c r="BH47" s="270">
        <v>1</v>
      </c>
      <c r="BI47" s="270">
        <v>1</v>
      </c>
      <c r="BJ47" s="270">
        <v>2</v>
      </c>
      <c r="BK47" s="118">
        <v>0</v>
      </c>
      <c r="BL47" s="118">
        <v>0</v>
      </c>
      <c r="BM47" s="118">
        <v>5</v>
      </c>
      <c r="BN47" s="118">
        <v>0</v>
      </c>
      <c r="BO47" s="118">
        <v>0</v>
      </c>
      <c r="BP47" s="118">
        <v>1</v>
      </c>
      <c r="BQ47" s="118">
        <v>3</v>
      </c>
      <c r="BR47" s="118">
        <v>5</v>
      </c>
      <c r="BS47" s="118"/>
      <c r="BT47" s="235">
        <v>42</v>
      </c>
      <c r="BU47" s="235">
        <v>61</v>
      </c>
      <c r="BV47" s="235">
        <v>76</v>
      </c>
      <c r="BW47" s="118">
        <v>0</v>
      </c>
      <c r="BX47" s="118">
        <v>10</v>
      </c>
      <c r="BY47" s="118">
        <v>0</v>
      </c>
      <c r="BZ47" s="118">
        <v>3</v>
      </c>
      <c r="CA47" s="122" t="s">
        <v>84</v>
      </c>
    </row>
    <row r="48" spans="1:79" s="169" customFormat="1" ht="27.75" customHeight="1" x14ac:dyDescent="0.25">
      <c r="A48" s="164"/>
      <c r="B48" s="165" t="s">
        <v>267</v>
      </c>
      <c r="C48" s="166">
        <f>IF(ISNUMBER(C47/C45),C47/C45,"")</f>
        <v>0.14814814814814814</v>
      </c>
      <c r="D48" s="166">
        <f t="shared" ref="D48:BS48" si="30">IF(ISNUMBER(D47/D45),D47/D45,"")</f>
        <v>0.30851063829787234</v>
      </c>
      <c r="E48" s="166">
        <f t="shared" si="30"/>
        <v>0.30927835051546393</v>
      </c>
      <c r="F48" s="166">
        <f t="shared" si="30"/>
        <v>0.28054862842892769</v>
      </c>
      <c r="G48" s="166" t="str">
        <f t="shared" si="30"/>
        <v/>
      </c>
      <c r="H48" s="166">
        <f t="shared" si="30"/>
        <v>0.1875</v>
      </c>
      <c r="I48" s="166">
        <f t="shared" si="30"/>
        <v>0.1875</v>
      </c>
      <c r="J48" s="166">
        <f t="shared" si="30"/>
        <v>0.20833333333333334</v>
      </c>
      <c r="K48" s="166" t="str">
        <f t="shared" si="30"/>
        <v/>
      </c>
      <c r="L48" s="166">
        <f t="shared" si="30"/>
        <v>0.14285714285714285</v>
      </c>
      <c r="M48" s="166">
        <f t="shared" si="30"/>
        <v>0.1111111111111111</v>
      </c>
      <c r="N48" s="166">
        <f t="shared" si="30"/>
        <v>0.15384615384615385</v>
      </c>
      <c r="O48" s="166" t="str">
        <f t="shared" si="30"/>
        <v/>
      </c>
      <c r="P48" s="166" t="str">
        <f t="shared" si="30"/>
        <v/>
      </c>
      <c r="Q48" s="255">
        <f t="shared" si="30"/>
        <v>0.3</v>
      </c>
      <c r="R48" s="255">
        <f t="shared" si="30"/>
        <v>0.3</v>
      </c>
      <c r="S48" s="166" t="str">
        <f t="shared" si="30"/>
        <v/>
      </c>
      <c r="T48" s="166">
        <f t="shared" si="30"/>
        <v>4.1666666666666664E-2</v>
      </c>
      <c r="U48" s="166">
        <f t="shared" si="30"/>
        <v>4.3478260869565216E-2</v>
      </c>
      <c r="V48" s="166">
        <f t="shared" si="30"/>
        <v>4.2553191489361701E-2</v>
      </c>
      <c r="W48" s="166">
        <f t="shared" si="30"/>
        <v>1</v>
      </c>
      <c r="X48" s="166">
        <f t="shared" si="30"/>
        <v>1</v>
      </c>
      <c r="Y48" s="166">
        <f t="shared" si="30"/>
        <v>1</v>
      </c>
      <c r="Z48" s="166">
        <f t="shared" si="30"/>
        <v>1</v>
      </c>
      <c r="AA48" s="166">
        <f t="shared" si="30"/>
        <v>5.8823529411764705E-2</v>
      </c>
      <c r="AB48" s="166">
        <f t="shared" si="30"/>
        <v>0.1</v>
      </c>
      <c r="AC48" s="166">
        <f t="shared" si="30"/>
        <v>0.125</v>
      </c>
      <c r="AD48" s="166">
        <f t="shared" si="30"/>
        <v>0.25</v>
      </c>
      <c r="AE48" s="213" t="str">
        <f t="shared" ref="AE48:AL48" si="31">IF(ISNUMBER(AE47/AE45),AE47/AE45,"")</f>
        <v/>
      </c>
      <c r="AF48" s="213" t="str">
        <f t="shared" si="31"/>
        <v/>
      </c>
      <c r="AG48" s="213" t="str">
        <f t="shared" si="31"/>
        <v/>
      </c>
      <c r="AH48" s="213" t="str">
        <f t="shared" si="31"/>
        <v/>
      </c>
      <c r="AI48" s="166">
        <f t="shared" si="31"/>
        <v>7.1428571428571425E-2</v>
      </c>
      <c r="AJ48" s="166">
        <f t="shared" si="31"/>
        <v>0.1111111111111111</v>
      </c>
      <c r="AK48" s="166">
        <f t="shared" si="31"/>
        <v>0.14285714285714285</v>
      </c>
      <c r="AL48" s="166">
        <f t="shared" si="31"/>
        <v>0.16</v>
      </c>
      <c r="AM48" s="166" t="str">
        <f t="shared" si="30"/>
        <v/>
      </c>
      <c r="AN48" s="166" t="str">
        <f t="shared" si="30"/>
        <v/>
      </c>
      <c r="AO48" s="166">
        <f t="shared" si="30"/>
        <v>0.2</v>
      </c>
      <c r="AP48" s="166">
        <f t="shared" si="30"/>
        <v>0.2</v>
      </c>
      <c r="AQ48" s="167">
        <f t="shared" si="30"/>
        <v>0</v>
      </c>
      <c r="AR48" s="167">
        <f t="shared" si="30"/>
        <v>0.13636363636363635</v>
      </c>
      <c r="AS48" s="167">
        <f t="shared" si="30"/>
        <v>0.15555555555555556</v>
      </c>
      <c r="AT48" s="167">
        <f t="shared" si="30"/>
        <v>0.16666666666666666</v>
      </c>
      <c r="AU48" s="166" t="str">
        <f t="shared" si="30"/>
        <v/>
      </c>
      <c r="AV48" s="166">
        <f t="shared" si="30"/>
        <v>0.30303030303030304</v>
      </c>
      <c r="AW48" s="166">
        <f t="shared" si="30"/>
        <v>0.5</v>
      </c>
      <c r="AX48" s="166">
        <f t="shared" si="30"/>
        <v>0.20833333333333334</v>
      </c>
      <c r="AY48" s="166">
        <f t="shared" si="30"/>
        <v>6.4516129032258063E-2</v>
      </c>
      <c r="AZ48" s="166">
        <f t="shared" si="30"/>
        <v>7.4999999999999997E-2</v>
      </c>
      <c r="BA48" s="166">
        <f t="shared" si="30"/>
        <v>8.8888888888888892E-2</v>
      </c>
      <c r="BB48" s="166">
        <f t="shared" si="30"/>
        <v>0.1</v>
      </c>
      <c r="BC48" s="166">
        <f t="shared" si="30"/>
        <v>0</v>
      </c>
      <c r="BD48" s="166">
        <f t="shared" si="30"/>
        <v>0.10810810810810811</v>
      </c>
      <c r="BE48" s="166">
        <f t="shared" si="30"/>
        <v>0.21428571428571427</v>
      </c>
      <c r="BF48" s="166">
        <f t="shared" si="30"/>
        <v>0.16666666666666666</v>
      </c>
      <c r="BG48" s="275" t="str">
        <f t="shared" si="30"/>
        <v/>
      </c>
      <c r="BH48" s="275">
        <f t="shared" si="30"/>
        <v>6.25E-2</v>
      </c>
      <c r="BI48" s="275">
        <f t="shared" si="30"/>
        <v>5.5555555555555552E-2</v>
      </c>
      <c r="BJ48" s="275">
        <f t="shared" si="30"/>
        <v>0.1111111111111111</v>
      </c>
      <c r="BK48" s="166" t="str">
        <f t="shared" si="30"/>
        <v/>
      </c>
      <c r="BL48" s="166">
        <f t="shared" si="30"/>
        <v>0</v>
      </c>
      <c r="BM48" s="166">
        <f t="shared" si="30"/>
        <v>0.27777777777777779</v>
      </c>
      <c r="BN48" s="166">
        <f t="shared" si="30"/>
        <v>0</v>
      </c>
      <c r="BO48" s="166" t="str">
        <f t="shared" si="30"/>
        <v/>
      </c>
      <c r="BP48" s="166">
        <f t="shared" si="30"/>
        <v>6.6666666666666666E-2</v>
      </c>
      <c r="BQ48" s="166">
        <f t="shared" si="30"/>
        <v>8.5714285714285715E-2</v>
      </c>
      <c r="BR48" s="166">
        <f t="shared" si="30"/>
        <v>0.11904761904761904</v>
      </c>
      <c r="BS48" s="166" t="str">
        <f t="shared" si="30"/>
        <v/>
      </c>
      <c r="BT48" s="166">
        <f t="shared" ref="BT48:BZ48" si="32">IF(ISNUMBER(BT47/BT45),BT47/BT45,"")</f>
        <v>1</v>
      </c>
      <c r="BU48" s="166">
        <f t="shared" si="32"/>
        <v>1</v>
      </c>
      <c r="BV48" s="166">
        <f t="shared" si="32"/>
        <v>1</v>
      </c>
      <c r="BW48" s="166" t="str">
        <f t="shared" si="32"/>
        <v/>
      </c>
      <c r="BX48" s="166">
        <f t="shared" si="32"/>
        <v>0.83333333333333337</v>
      </c>
      <c r="BY48" s="166" t="str">
        <f t="shared" si="32"/>
        <v/>
      </c>
      <c r="BZ48" s="166">
        <f t="shared" si="32"/>
        <v>0.15</v>
      </c>
      <c r="CA48" s="168"/>
    </row>
    <row r="49" spans="1:79" s="116" customFormat="1" ht="46.5" customHeight="1" x14ac:dyDescent="0.25">
      <c r="A49" s="212" t="s">
        <v>437</v>
      </c>
      <c r="B49" s="218" t="s">
        <v>433</v>
      </c>
      <c r="C49" s="185">
        <f t="shared" si="26"/>
        <v>7</v>
      </c>
      <c r="D49" s="185">
        <f t="shared" si="26"/>
        <v>11</v>
      </c>
      <c r="E49" s="185">
        <f t="shared" si="26"/>
        <v>14</v>
      </c>
      <c r="F49" s="185">
        <f t="shared" si="26"/>
        <v>20</v>
      </c>
      <c r="G49" s="118">
        <v>1</v>
      </c>
      <c r="H49" s="118">
        <v>1</v>
      </c>
      <c r="I49" s="118">
        <v>1</v>
      </c>
      <c r="J49" s="118">
        <v>1</v>
      </c>
      <c r="K49" s="118">
        <v>1</v>
      </c>
      <c r="L49" s="118">
        <v>1</v>
      </c>
      <c r="M49" s="118">
        <v>1</v>
      </c>
      <c r="N49" s="118">
        <v>2</v>
      </c>
      <c r="O49" s="118"/>
      <c r="P49" s="123"/>
      <c r="Q49" s="118">
        <v>1</v>
      </c>
      <c r="R49" s="118">
        <v>1</v>
      </c>
      <c r="S49" s="118"/>
      <c r="T49" s="118"/>
      <c r="U49" s="118"/>
      <c r="V49" s="118"/>
      <c r="W49" s="118">
        <v>1</v>
      </c>
      <c r="X49" s="118">
        <v>1</v>
      </c>
      <c r="Y49" s="118">
        <v>1</v>
      </c>
      <c r="Z49" s="118">
        <v>2</v>
      </c>
      <c r="AA49" s="123">
        <v>1</v>
      </c>
      <c r="AB49" s="123">
        <v>1</v>
      </c>
      <c r="AC49" s="123">
        <v>1</v>
      </c>
      <c r="AD49" s="123">
        <v>2</v>
      </c>
      <c r="AE49" s="137"/>
      <c r="AF49" s="137"/>
      <c r="AG49" s="137"/>
      <c r="AH49" s="137"/>
      <c r="AI49" s="242">
        <v>1</v>
      </c>
      <c r="AJ49" s="242">
        <v>1</v>
      </c>
      <c r="AK49" s="242">
        <v>1</v>
      </c>
      <c r="AL49" s="242">
        <v>2</v>
      </c>
      <c r="AM49" s="118"/>
      <c r="AN49" s="118"/>
      <c r="AO49" s="240">
        <v>1</v>
      </c>
      <c r="AP49" s="240">
        <v>1</v>
      </c>
      <c r="AQ49" s="121">
        <v>1</v>
      </c>
      <c r="AR49" s="121"/>
      <c r="AS49" s="121">
        <v>1</v>
      </c>
      <c r="AT49" s="121">
        <v>1</v>
      </c>
      <c r="AU49" s="118"/>
      <c r="AV49" s="118">
        <v>2</v>
      </c>
      <c r="AW49" s="118">
        <v>2</v>
      </c>
      <c r="AX49" s="118">
        <v>2</v>
      </c>
      <c r="AY49" s="118"/>
      <c r="AZ49" s="118">
        <v>1</v>
      </c>
      <c r="BA49" s="118">
        <v>1</v>
      </c>
      <c r="BB49" s="118">
        <v>2</v>
      </c>
      <c r="BC49" s="118">
        <v>1</v>
      </c>
      <c r="BD49" s="118">
        <v>2</v>
      </c>
      <c r="BE49" s="118">
        <v>2</v>
      </c>
      <c r="BF49" s="118">
        <v>3</v>
      </c>
      <c r="BG49" s="270"/>
      <c r="BH49" s="270"/>
      <c r="BI49" s="270"/>
      <c r="BJ49" s="270"/>
      <c r="BK49" s="118"/>
      <c r="BL49" s="118"/>
      <c r="BM49" s="118"/>
      <c r="BN49" s="118"/>
      <c r="BO49" s="118"/>
      <c r="BP49" s="118"/>
      <c r="BQ49" s="118"/>
      <c r="BR49" s="118"/>
      <c r="BS49" s="118"/>
      <c r="BT49" s="235">
        <v>1</v>
      </c>
      <c r="BU49" s="235">
        <v>1</v>
      </c>
      <c r="BV49" s="118">
        <v>1</v>
      </c>
      <c r="BW49" s="118">
        <v>0</v>
      </c>
      <c r="BX49" s="118">
        <v>0</v>
      </c>
      <c r="BY49" s="118">
        <v>0</v>
      </c>
      <c r="BZ49" s="118">
        <v>0</v>
      </c>
      <c r="CA49" s="122" t="s">
        <v>71</v>
      </c>
    </row>
    <row r="50" spans="1:79" s="227" customFormat="1" ht="409.5" x14ac:dyDescent="0.25">
      <c r="A50" s="225" t="s">
        <v>408</v>
      </c>
      <c r="B50" s="226" t="s">
        <v>450</v>
      </c>
      <c r="C50" s="194" t="s">
        <v>449</v>
      </c>
      <c r="D50" s="194" t="s">
        <v>474</v>
      </c>
      <c r="E50" s="228" t="s">
        <v>572</v>
      </c>
      <c r="F50" s="228" t="s">
        <v>573</v>
      </c>
      <c r="G50" s="194" t="s">
        <v>96</v>
      </c>
      <c r="H50" s="194" t="s">
        <v>96</v>
      </c>
      <c r="I50" s="194" t="s">
        <v>96</v>
      </c>
      <c r="J50" s="194" t="s">
        <v>96</v>
      </c>
      <c r="K50" s="122" t="s">
        <v>350</v>
      </c>
      <c r="L50" s="122" t="s">
        <v>350</v>
      </c>
      <c r="M50" s="122" t="s">
        <v>350</v>
      </c>
      <c r="N50" s="122" t="s">
        <v>574</v>
      </c>
      <c r="O50" s="122"/>
      <c r="P50" s="122"/>
      <c r="Q50" s="122" t="s">
        <v>218</v>
      </c>
      <c r="R50" s="122" t="s">
        <v>218</v>
      </c>
      <c r="S50" s="122"/>
      <c r="T50" s="122"/>
      <c r="U50" s="122"/>
      <c r="V50" s="122"/>
      <c r="W50" s="122" t="s">
        <v>90</v>
      </c>
      <c r="X50" s="122" t="s">
        <v>90</v>
      </c>
      <c r="Y50" s="122" t="s">
        <v>90</v>
      </c>
      <c r="Z50" s="122" t="s">
        <v>452</v>
      </c>
      <c r="AA50" s="132" t="s">
        <v>259</v>
      </c>
      <c r="AB50" s="132" t="s">
        <v>259</v>
      </c>
      <c r="AC50" s="132" t="s">
        <v>259</v>
      </c>
      <c r="AD50" s="132" t="s">
        <v>575</v>
      </c>
      <c r="AE50" s="214"/>
      <c r="AF50" s="214"/>
      <c r="AG50" s="214"/>
      <c r="AH50" s="214"/>
      <c r="AI50" s="243" t="s">
        <v>448</v>
      </c>
      <c r="AJ50" s="243" t="s">
        <v>448</v>
      </c>
      <c r="AK50" s="243" t="s">
        <v>448</v>
      </c>
      <c r="AL50" s="243" t="s">
        <v>576</v>
      </c>
      <c r="AM50" s="122"/>
      <c r="AN50" s="122"/>
      <c r="AO50" s="214" t="s">
        <v>218</v>
      </c>
      <c r="AP50" s="214" t="s">
        <v>218</v>
      </c>
      <c r="AQ50" s="133" t="s">
        <v>194</v>
      </c>
      <c r="AR50" s="133"/>
      <c r="AS50" s="133" t="s">
        <v>194</v>
      </c>
      <c r="AT50" s="133" t="s">
        <v>194</v>
      </c>
      <c r="AU50" s="122"/>
      <c r="AV50" s="122" t="s">
        <v>451</v>
      </c>
      <c r="AW50" s="122" t="s">
        <v>451</v>
      </c>
      <c r="AX50" s="122" t="s">
        <v>451</v>
      </c>
      <c r="AY50" s="122"/>
      <c r="AZ50" s="122" t="s">
        <v>463</v>
      </c>
      <c r="BA50" s="122" t="s">
        <v>463</v>
      </c>
      <c r="BB50" s="232" t="s">
        <v>486</v>
      </c>
      <c r="BC50" s="122" t="s">
        <v>216</v>
      </c>
      <c r="BD50" s="122" t="s">
        <v>256</v>
      </c>
      <c r="BE50" s="122" t="s">
        <v>457</v>
      </c>
      <c r="BF50" s="122" t="s">
        <v>577</v>
      </c>
      <c r="BG50" s="273"/>
      <c r="BH50" s="273"/>
      <c r="BI50" s="273"/>
      <c r="BJ50" s="273"/>
      <c r="BK50" s="118"/>
      <c r="BL50" s="118"/>
      <c r="BM50" s="118"/>
      <c r="BN50" s="118"/>
      <c r="BO50" s="122"/>
      <c r="BP50" s="122"/>
      <c r="BQ50" s="122"/>
      <c r="BR50" s="122"/>
      <c r="BS50" s="122"/>
      <c r="BT50" s="236" t="s">
        <v>157</v>
      </c>
      <c r="BU50" s="236" t="s">
        <v>157</v>
      </c>
      <c r="BV50" s="122" t="s">
        <v>157</v>
      </c>
      <c r="BW50" s="122"/>
      <c r="BX50" s="122"/>
      <c r="BY50" s="122"/>
      <c r="BZ50" s="122"/>
      <c r="CA50" s="122" t="s">
        <v>71</v>
      </c>
    </row>
    <row r="51" spans="1:79" s="143" customFormat="1" ht="46.5" customHeight="1" x14ac:dyDescent="0.25">
      <c r="A51" s="212" t="s">
        <v>334</v>
      </c>
      <c r="B51" s="218" t="s">
        <v>422</v>
      </c>
      <c r="C51" s="185">
        <f t="shared" si="26"/>
        <v>9</v>
      </c>
      <c r="D51" s="185">
        <f t="shared" si="26"/>
        <v>12</v>
      </c>
      <c r="E51" s="185">
        <f t="shared" si="26"/>
        <v>13</v>
      </c>
      <c r="F51" s="185">
        <f t="shared" si="26"/>
        <v>15</v>
      </c>
      <c r="G51" s="118">
        <v>1</v>
      </c>
      <c r="H51" s="137">
        <v>1</v>
      </c>
      <c r="I51" s="137">
        <v>1</v>
      </c>
      <c r="J51" s="137">
        <v>1</v>
      </c>
      <c r="K51" s="118">
        <v>1</v>
      </c>
      <c r="L51" s="118">
        <v>2</v>
      </c>
      <c r="M51" s="118">
        <v>2</v>
      </c>
      <c r="N51" s="118">
        <v>2</v>
      </c>
      <c r="O51" s="137"/>
      <c r="P51" s="137"/>
      <c r="Q51" s="137"/>
      <c r="R51" s="137"/>
      <c r="S51" s="137"/>
      <c r="T51" s="137"/>
      <c r="U51" s="137"/>
      <c r="V51" s="118">
        <v>1</v>
      </c>
      <c r="W51" s="118">
        <v>1</v>
      </c>
      <c r="X51" s="137">
        <v>1</v>
      </c>
      <c r="Y51" s="118">
        <v>1</v>
      </c>
      <c r="Z51" s="137">
        <v>1</v>
      </c>
      <c r="AA51" s="123">
        <v>1</v>
      </c>
      <c r="AB51" s="221">
        <v>1</v>
      </c>
      <c r="AC51" s="123">
        <v>1</v>
      </c>
      <c r="AD51" s="123">
        <v>1</v>
      </c>
      <c r="AE51" s="137"/>
      <c r="AF51" s="137"/>
      <c r="AG51" s="137"/>
      <c r="AH51" s="137"/>
      <c r="AI51" s="242">
        <v>1</v>
      </c>
      <c r="AJ51" s="244">
        <v>1</v>
      </c>
      <c r="AK51" s="244">
        <v>1</v>
      </c>
      <c r="AL51" s="244">
        <v>1</v>
      </c>
      <c r="AM51" s="118">
        <v>1</v>
      </c>
      <c r="AN51" s="137">
        <v>1</v>
      </c>
      <c r="AO51" s="137">
        <v>1</v>
      </c>
      <c r="AP51" s="137">
        <v>1</v>
      </c>
      <c r="AQ51" s="121"/>
      <c r="AR51" s="141">
        <v>1</v>
      </c>
      <c r="AS51" s="121">
        <v>1</v>
      </c>
      <c r="AT51" s="121">
        <v>1.5</v>
      </c>
      <c r="AU51" s="118">
        <v>1</v>
      </c>
      <c r="AV51" s="137">
        <v>1</v>
      </c>
      <c r="AW51" s="137">
        <v>1</v>
      </c>
      <c r="AX51" s="137">
        <v>1</v>
      </c>
      <c r="AY51" s="118">
        <v>1</v>
      </c>
      <c r="AZ51" s="137">
        <v>1</v>
      </c>
      <c r="BA51" s="137">
        <v>1</v>
      </c>
      <c r="BB51" s="137">
        <v>1</v>
      </c>
      <c r="BC51" s="118">
        <v>1</v>
      </c>
      <c r="BD51" s="137">
        <v>1</v>
      </c>
      <c r="BE51" s="137">
        <v>1</v>
      </c>
      <c r="BF51" s="137">
        <v>1</v>
      </c>
      <c r="BG51" s="274"/>
      <c r="BH51" s="274"/>
      <c r="BI51" s="274"/>
      <c r="BJ51" s="270">
        <v>0.5</v>
      </c>
      <c r="BK51" s="118" t="s">
        <v>168</v>
      </c>
      <c r="BL51" s="118" t="s">
        <v>168</v>
      </c>
      <c r="BM51" s="118" t="s">
        <v>168</v>
      </c>
      <c r="BN51" s="118" t="s">
        <v>168</v>
      </c>
      <c r="BO51" s="137"/>
      <c r="BP51" s="137"/>
      <c r="BQ51" s="118">
        <v>1</v>
      </c>
      <c r="BR51" s="118">
        <v>1</v>
      </c>
      <c r="BS51" s="137"/>
      <c r="BT51" s="118">
        <v>1</v>
      </c>
      <c r="BU51" s="118">
        <v>1</v>
      </c>
      <c r="BV51" s="118">
        <v>1</v>
      </c>
      <c r="BW51" s="137"/>
      <c r="BX51" s="137"/>
      <c r="BY51" s="137"/>
      <c r="BZ51" s="137"/>
      <c r="CA51" s="214" t="s">
        <v>71</v>
      </c>
    </row>
    <row r="52" spans="1:79" s="143" customFormat="1" ht="249.75" customHeight="1" x14ac:dyDescent="0.25">
      <c r="A52" s="212" t="s">
        <v>409</v>
      </c>
      <c r="B52" s="218" t="s">
        <v>421</v>
      </c>
      <c r="C52" s="194" t="s">
        <v>417</v>
      </c>
      <c r="D52" s="196" t="s">
        <v>418</v>
      </c>
      <c r="E52" s="131" t="s">
        <v>432</v>
      </c>
      <c r="F52" s="122" t="s">
        <v>423</v>
      </c>
      <c r="G52" s="131" t="s">
        <v>96</v>
      </c>
      <c r="H52" s="222"/>
      <c r="I52" s="131" t="s">
        <v>419</v>
      </c>
      <c r="J52" s="222"/>
      <c r="K52" s="122" t="s">
        <v>350</v>
      </c>
      <c r="L52" s="122" t="s">
        <v>340</v>
      </c>
      <c r="M52" s="214"/>
      <c r="N52" s="214"/>
      <c r="O52" s="137"/>
      <c r="P52" s="137"/>
      <c r="Q52" s="137"/>
      <c r="R52" s="137"/>
      <c r="S52" s="137"/>
      <c r="T52" s="137"/>
      <c r="U52" s="137"/>
      <c r="V52" s="122" t="s">
        <v>237</v>
      </c>
      <c r="W52" s="118" t="s">
        <v>90</v>
      </c>
      <c r="X52" s="137"/>
      <c r="Y52" s="122" t="s">
        <v>461</v>
      </c>
      <c r="Z52" s="214"/>
      <c r="AA52" s="132" t="s">
        <v>259</v>
      </c>
      <c r="AB52" s="223"/>
      <c r="AC52" s="132" t="s">
        <v>420</v>
      </c>
      <c r="AD52" s="132"/>
      <c r="AE52" s="137"/>
      <c r="AF52" s="214"/>
      <c r="AG52" s="214"/>
      <c r="AH52" s="214"/>
      <c r="AI52" s="243" t="s">
        <v>180</v>
      </c>
      <c r="AJ52" s="245"/>
      <c r="AK52" s="245"/>
      <c r="AL52" s="245"/>
      <c r="AM52" s="122" t="s">
        <v>414</v>
      </c>
      <c r="AN52" s="214"/>
      <c r="AO52" s="214"/>
      <c r="AP52" s="214"/>
      <c r="AQ52" s="133"/>
      <c r="AR52" s="141" t="s">
        <v>194</v>
      </c>
      <c r="AS52" s="133" t="s">
        <v>194</v>
      </c>
      <c r="AT52" s="133" t="s">
        <v>392</v>
      </c>
      <c r="AU52" s="122" t="s">
        <v>416</v>
      </c>
      <c r="AV52" s="214"/>
      <c r="AW52" s="214"/>
      <c r="AX52" s="214"/>
      <c r="AY52" s="122" t="s">
        <v>415</v>
      </c>
      <c r="AZ52" s="122" t="s">
        <v>415</v>
      </c>
      <c r="BA52" s="122" t="s">
        <v>415</v>
      </c>
      <c r="BB52" s="122" t="s">
        <v>415</v>
      </c>
      <c r="BC52" s="122" t="s">
        <v>413</v>
      </c>
      <c r="BD52" s="214"/>
      <c r="BE52" s="214"/>
      <c r="BF52" s="214"/>
      <c r="BG52" s="274"/>
      <c r="BH52" s="274"/>
      <c r="BI52" s="274"/>
      <c r="BJ52" s="273" t="s">
        <v>412</v>
      </c>
      <c r="BK52" s="118" t="s">
        <v>168</v>
      </c>
      <c r="BL52" s="118" t="s">
        <v>168</v>
      </c>
      <c r="BM52" s="118" t="s">
        <v>168</v>
      </c>
      <c r="BN52" s="118" t="s">
        <v>168</v>
      </c>
      <c r="BO52" s="137"/>
      <c r="BP52" s="137"/>
      <c r="BQ52" s="122" t="s">
        <v>375</v>
      </c>
      <c r="BR52" s="214"/>
      <c r="BS52" s="137"/>
      <c r="BT52" s="122" t="s">
        <v>157</v>
      </c>
      <c r="BU52" s="236" t="s">
        <v>157</v>
      </c>
      <c r="BV52" s="236" t="s">
        <v>157</v>
      </c>
      <c r="BW52" s="137"/>
      <c r="BX52" s="137"/>
      <c r="BY52" s="137"/>
      <c r="BZ52" s="137"/>
      <c r="CA52" s="214" t="s">
        <v>71</v>
      </c>
    </row>
    <row r="53" spans="1:79" s="143" customFormat="1" ht="46.5" customHeight="1" x14ac:dyDescent="0.25">
      <c r="A53" s="212" t="s">
        <v>333</v>
      </c>
      <c r="B53" s="218" t="s">
        <v>578</v>
      </c>
      <c r="C53" s="185">
        <f t="shared" si="26"/>
        <v>10</v>
      </c>
      <c r="D53" s="185">
        <f t="shared" si="26"/>
        <v>15</v>
      </c>
      <c r="E53" s="185">
        <f t="shared" si="26"/>
        <v>21</v>
      </c>
      <c r="F53" s="185">
        <f t="shared" si="26"/>
        <v>27</v>
      </c>
      <c r="G53" s="118">
        <v>1</v>
      </c>
      <c r="H53" s="137">
        <v>1</v>
      </c>
      <c r="I53" s="137">
        <v>2</v>
      </c>
      <c r="J53" s="137">
        <v>2</v>
      </c>
      <c r="K53" s="118">
        <v>1</v>
      </c>
      <c r="L53" s="137">
        <v>2</v>
      </c>
      <c r="M53" s="137">
        <v>2</v>
      </c>
      <c r="N53" s="137">
        <v>2</v>
      </c>
      <c r="O53" s="137"/>
      <c r="P53" s="137"/>
      <c r="Q53" s="137"/>
      <c r="R53" s="137"/>
      <c r="S53" s="137"/>
      <c r="T53" s="137"/>
      <c r="U53" s="137"/>
      <c r="V53" s="118">
        <v>1</v>
      </c>
      <c r="W53" s="118">
        <v>1</v>
      </c>
      <c r="X53" s="137">
        <v>1</v>
      </c>
      <c r="Y53" s="118">
        <v>2</v>
      </c>
      <c r="Z53" s="137">
        <v>2</v>
      </c>
      <c r="AA53" s="123">
        <v>1</v>
      </c>
      <c r="AB53" s="124">
        <v>2</v>
      </c>
      <c r="AC53" s="123">
        <v>2</v>
      </c>
      <c r="AD53" s="123">
        <v>3</v>
      </c>
      <c r="AE53" s="137"/>
      <c r="AF53" s="137"/>
      <c r="AG53" s="137"/>
      <c r="AH53" s="137"/>
      <c r="AI53" s="242">
        <v>1</v>
      </c>
      <c r="AJ53" s="244">
        <v>1</v>
      </c>
      <c r="AK53" s="244">
        <v>2</v>
      </c>
      <c r="AL53" s="244">
        <v>3</v>
      </c>
      <c r="AM53" s="118">
        <v>1</v>
      </c>
      <c r="AN53" s="137">
        <v>1</v>
      </c>
      <c r="AO53" s="137">
        <v>1</v>
      </c>
      <c r="AP53" s="137">
        <v>1</v>
      </c>
      <c r="AQ53" s="121"/>
      <c r="AR53" s="141">
        <v>1</v>
      </c>
      <c r="AS53" s="121">
        <v>1</v>
      </c>
      <c r="AT53" s="121">
        <v>1.5</v>
      </c>
      <c r="AU53" s="118">
        <v>1</v>
      </c>
      <c r="AV53" s="137">
        <v>1</v>
      </c>
      <c r="AW53" s="137">
        <v>2</v>
      </c>
      <c r="AX53" s="137">
        <v>2</v>
      </c>
      <c r="AY53" s="118">
        <v>1</v>
      </c>
      <c r="AZ53" s="137">
        <v>1</v>
      </c>
      <c r="BA53" s="137">
        <v>1</v>
      </c>
      <c r="BB53" s="118">
        <v>2</v>
      </c>
      <c r="BC53" s="206">
        <v>2</v>
      </c>
      <c r="BD53" s="231">
        <v>3</v>
      </c>
      <c r="BE53" s="231">
        <v>4</v>
      </c>
      <c r="BF53" s="206">
        <v>5</v>
      </c>
      <c r="BG53" s="274"/>
      <c r="BH53" s="274"/>
      <c r="BI53" s="274"/>
      <c r="BJ53" s="270">
        <v>0.5</v>
      </c>
      <c r="BK53" s="118" t="s">
        <v>168</v>
      </c>
      <c r="BL53" s="118" t="s">
        <v>168</v>
      </c>
      <c r="BM53" s="118" t="s">
        <v>168</v>
      </c>
      <c r="BN53" s="118" t="s">
        <v>168</v>
      </c>
      <c r="BO53" s="137"/>
      <c r="BP53" s="137"/>
      <c r="BQ53" s="118">
        <v>1</v>
      </c>
      <c r="BR53" s="118">
        <v>1</v>
      </c>
      <c r="BS53" s="137"/>
      <c r="BT53" s="118">
        <v>1</v>
      </c>
      <c r="BU53" s="118">
        <v>1</v>
      </c>
      <c r="BV53" s="118">
        <v>1</v>
      </c>
      <c r="BW53" s="137"/>
      <c r="BX53" s="137"/>
      <c r="BY53" s="137"/>
      <c r="BZ53" s="137"/>
      <c r="CA53" s="214" t="s">
        <v>71</v>
      </c>
    </row>
    <row r="54" spans="1:79" s="143" customFormat="1" ht="252" x14ac:dyDescent="0.25">
      <c r="A54" s="212" t="s">
        <v>438</v>
      </c>
      <c r="B54" s="218" t="s">
        <v>579</v>
      </c>
      <c r="C54" s="194" t="s">
        <v>424</v>
      </c>
      <c r="D54" s="196" t="s">
        <v>425</v>
      </c>
      <c r="E54" s="131" t="s">
        <v>430</v>
      </c>
      <c r="F54" s="122" t="s">
        <v>431</v>
      </c>
      <c r="G54" s="131" t="s">
        <v>96</v>
      </c>
      <c r="H54" s="222"/>
      <c r="I54" s="131" t="s">
        <v>428</v>
      </c>
      <c r="J54" s="222"/>
      <c r="K54" s="122" t="s">
        <v>350</v>
      </c>
      <c r="L54" s="122" t="s">
        <v>340</v>
      </c>
      <c r="M54" s="214"/>
      <c r="N54" s="214"/>
      <c r="O54" s="137"/>
      <c r="P54" s="137"/>
      <c r="Q54" s="137"/>
      <c r="R54" s="137"/>
      <c r="S54" s="137"/>
      <c r="T54" s="137"/>
      <c r="U54" s="137"/>
      <c r="V54" s="122" t="s">
        <v>237</v>
      </c>
      <c r="W54" s="118" t="s">
        <v>90</v>
      </c>
      <c r="X54" s="137"/>
      <c r="Y54" s="122" t="s">
        <v>462</v>
      </c>
      <c r="Z54" s="214"/>
      <c r="AA54" s="132" t="s">
        <v>259</v>
      </c>
      <c r="AB54" s="132" t="s">
        <v>429</v>
      </c>
      <c r="AC54" s="132"/>
      <c r="AD54" s="132" t="s">
        <v>363</v>
      </c>
      <c r="AE54" s="137"/>
      <c r="AF54" s="214"/>
      <c r="AG54" s="214"/>
      <c r="AH54" s="214"/>
      <c r="AI54" s="243" t="s">
        <v>180</v>
      </c>
      <c r="AJ54" s="245"/>
      <c r="AK54" s="243" t="s">
        <v>346</v>
      </c>
      <c r="AL54" s="243" t="s">
        <v>347</v>
      </c>
      <c r="AM54" s="122" t="s">
        <v>218</v>
      </c>
      <c r="AN54" s="214"/>
      <c r="AO54" s="214"/>
      <c r="AP54" s="214"/>
      <c r="AQ54" s="133"/>
      <c r="AR54" s="141" t="s">
        <v>194</v>
      </c>
      <c r="AS54" s="133" t="s">
        <v>194</v>
      </c>
      <c r="AT54" s="133" t="s">
        <v>392</v>
      </c>
      <c r="AU54" s="122" t="s">
        <v>130</v>
      </c>
      <c r="AV54" s="214"/>
      <c r="AW54" s="122" t="s">
        <v>342</v>
      </c>
      <c r="AX54" s="214"/>
      <c r="AY54" s="122" t="s">
        <v>266</v>
      </c>
      <c r="AZ54" s="122" t="s">
        <v>266</v>
      </c>
      <c r="BA54" s="122" t="s">
        <v>266</v>
      </c>
      <c r="BB54" s="122" t="s">
        <v>464</v>
      </c>
      <c r="BC54" s="232" t="s">
        <v>453</v>
      </c>
      <c r="BD54" s="232" t="s">
        <v>458</v>
      </c>
      <c r="BE54" s="233" t="s">
        <v>459</v>
      </c>
      <c r="BF54" s="232" t="s">
        <v>454</v>
      </c>
      <c r="BG54" s="274"/>
      <c r="BH54" s="274"/>
      <c r="BI54" s="274"/>
      <c r="BJ54" s="273" t="s">
        <v>412</v>
      </c>
      <c r="BK54" s="118" t="s">
        <v>168</v>
      </c>
      <c r="BL54" s="118" t="s">
        <v>168</v>
      </c>
      <c r="BM54" s="118" t="s">
        <v>168</v>
      </c>
      <c r="BN54" s="118" t="s">
        <v>168</v>
      </c>
      <c r="BO54" s="137"/>
      <c r="BP54" s="137"/>
      <c r="BQ54" s="122" t="s">
        <v>375</v>
      </c>
      <c r="BR54" s="214"/>
      <c r="BS54" s="137"/>
      <c r="BT54" s="122" t="s">
        <v>157</v>
      </c>
      <c r="BU54" s="236" t="s">
        <v>157</v>
      </c>
      <c r="BV54" s="236" t="s">
        <v>157</v>
      </c>
      <c r="BW54" s="137"/>
      <c r="BX54" s="137"/>
      <c r="BY54" s="137"/>
      <c r="BZ54" s="137"/>
      <c r="CA54" s="214" t="s">
        <v>71</v>
      </c>
    </row>
    <row r="55" spans="1:79" s="116" customFormat="1" ht="46.5" customHeight="1" x14ac:dyDescent="0.25">
      <c r="A55" s="187" t="s">
        <v>439</v>
      </c>
      <c r="B55" s="188" t="s">
        <v>580</v>
      </c>
      <c r="C55" s="185">
        <f t="shared" si="26"/>
        <v>1</v>
      </c>
      <c r="D55" s="185">
        <f t="shared" si="26"/>
        <v>9</v>
      </c>
      <c r="E55" s="185">
        <f t="shared" si="26"/>
        <v>17</v>
      </c>
      <c r="F55" s="185">
        <f t="shared" si="26"/>
        <v>25</v>
      </c>
      <c r="G55" s="118">
        <v>0</v>
      </c>
      <c r="H55" s="118">
        <v>1</v>
      </c>
      <c r="I55" s="118">
        <v>1</v>
      </c>
      <c r="J55" s="118">
        <v>2</v>
      </c>
      <c r="K55" s="118">
        <v>0</v>
      </c>
      <c r="L55" s="118">
        <v>1</v>
      </c>
      <c r="M55" s="118">
        <v>1</v>
      </c>
      <c r="N55" s="118">
        <v>2</v>
      </c>
      <c r="O55" s="118"/>
      <c r="P55" s="118"/>
      <c r="Q55" s="118"/>
      <c r="R55" s="118"/>
      <c r="S55" s="118">
        <v>0</v>
      </c>
      <c r="T55" s="118">
        <v>0</v>
      </c>
      <c r="U55" s="118">
        <v>0</v>
      </c>
      <c r="V55" s="118">
        <v>1</v>
      </c>
      <c r="W55" s="118">
        <v>1</v>
      </c>
      <c r="X55" s="118">
        <v>1</v>
      </c>
      <c r="Y55" s="118">
        <v>2</v>
      </c>
      <c r="Z55" s="118">
        <v>2</v>
      </c>
      <c r="AA55" s="123">
        <v>0</v>
      </c>
      <c r="AB55" s="123">
        <v>1</v>
      </c>
      <c r="AC55" s="123">
        <v>2</v>
      </c>
      <c r="AD55" s="123">
        <v>3</v>
      </c>
      <c r="AE55" s="137"/>
      <c r="AF55" s="137"/>
      <c r="AG55" s="137"/>
      <c r="AH55" s="137"/>
      <c r="AI55" s="242">
        <v>0</v>
      </c>
      <c r="AJ55" s="242">
        <v>1</v>
      </c>
      <c r="AK55" s="242">
        <v>2</v>
      </c>
      <c r="AL55" s="242">
        <v>3</v>
      </c>
      <c r="AM55" s="118">
        <v>0</v>
      </c>
      <c r="AN55" s="118">
        <v>1</v>
      </c>
      <c r="AO55" s="118">
        <v>1</v>
      </c>
      <c r="AP55" s="118">
        <v>1</v>
      </c>
      <c r="AQ55" s="121">
        <v>0</v>
      </c>
      <c r="AR55" s="121">
        <v>0</v>
      </c>
      <c r="AS55" s="121">
        <v>1</v>
      </c>
      <c r="AT55" s="121">
        <v>1.5</v>
      </c>
      <c r="AU55" s="118">
        <v>0</v>
      </c>
      <c r="AV55" s="118">
        <v>1</v>
      </c>
      <c r="AW55" s="118">
        <v>2</v>
      </c>
      <c r="AX55" s="118">
        <v>2</v>
      </c>
      <c r="AY55" s="118">
        <v>0</v>
      </c>
      <c r="AZ55" s="118">
        <v>0</v>
      </c>
      <c r="BA55" s="118">
        <v>1</v>
      </c>
      <c r="BB55" s="118">
        <v>2</v>
      </c>
      <c r="BC55" s="118">
        <v>0</v>
      </c>
      <c r="BD55" s="118">
        <v>1</v>
      </c>
      <c r="BE55" s="118">
        <v>2</v>
      </c>
      <c r="BF55" s="118">
        <v>3</v>
      </c>
      <c r="BG55" s="270">
        <v>0</v>
      </c>
      <c r="BH55" s="270">
        <v>0</v>
      </c>
      <c r="BI55" s="270">
        <v>0</v>
      </c>
      <c r="BJ55" s="270">
        <v>0.5</v>
      </c>
      <c r="BK55" s="118" t="s">
        <v>168</v>
      </c>
      <c r="BL55" s="118" t="s">
        <v>168</v>
      </c>
      <c r="BM55" s="118" t="s">
        <v>168</v>
      </c>
      <c r="BN55" s="118" t="s">
        <v>168</v>
      </c>
      <c r="BO55" s="118">
        <v>0</v>
      </c>
      <c r="BP55" s="118">
        <v>0</v>
      </c>
      <c r="BQ55" s="118">
        <v>1</v>
      </c>
      <c r="BR55" s="118">
        <v>1</v>
      </c>
      <c r="BS55" s="118">
        <v>0</v>
      </c>
      <c r="BT55" s="118">
        <v>1</v>
      </c>
      <c r="BU55" s="118">
        <v>1</v>
      </c>
      <c r="BV55" s="118">
        <v>1</v>
      </c>
      <c r="BW55" s="118"/>
      <c r="BX55" s="118"/>
      <c r="BY55" s="118"/>
      <c r="BZ55" s="118"/>
      <c r="CA55" s="122" t="s">
        <v>71</v>
      </c>
    </row>
    <row r="56" spans="1:79" s="116" customFormat="1" ht="249.75" customHeight="1" x14ac:dyDescent="0.25">
      <c r="A56" s="187" t="s">
        <v>440</v>
      </c>
      <c r="B56" s="188" t="s">
        <v>567</v>
      </c>
      <c r="C56" s="194" t="s">
        <v>361</v>
      </c>
      <c r="D56" s="196" t="s">
        <v>398</v>
      </c>
      <c r="E56" s="196" t="s">
        <v>426</v>
      </c>
      <c r="F56" s="196" t="s">
        <v>427</v>
      </c>
      <c r="G56" s="131"/>
      <c r="H56" s="131" t="s">
        <v>96</v>
      </c>
      <c r="I56" s="131"/>
      <c r="J56" s="131" t="s">
        <v>316</v>
      </c>
      <c r="K56" s="118"/>
      <c r="L56" s="122" t="s">
        <v>350</v>
      </c>
      <c r="M56" s="122"/>
      <c r="N56" s="122" t="s">
        <v>340</v>
      </c>
      <c r="O56" s="118"/>
      <c r="P56" s="118"/>
      <c r="Q56" s="118"/>
      <c r="R56" s="118"/>
      <c r="S56" s="118">
        <v>0</v>
      </c>
      <c r="T56" s="118">
        <v>0</v>
      </c>
      <c r="U56" s="118">
        <v>0</v>
      </c>
      <c r="V56" s="122" t="s">
        <v>237</v>
      </c>
      <c r="W56" s="118" t="s">
        <v>90</v>
      </c>
      <c r="X56" s="118"/>
      <c r="Y56" s="122" t="s">
        <v>462</v>
      </c>
      <c r="Z56" s="122"/>
      <c r="AA56" s="123">
        <v>0</v>
      </c>
      <c r="AB56" s="132" t="s">
        <v>259</v>
      </c>
      <c r="AC56" s="132" t="s">
        <v>362</v>
      </c>
      <c r="AD56" s="132" t="s">
        <v>363</v>
      </c>
      <c r="AE56" s="137"/>
      <c r="AF56" s="214"/>
      <c r="AG56" s="214"/>
      <c r="AH56" s="214"/>
      <c r="AI56" s="242">
        <v>0</v>
      </c>
      <c r="AJ56" s="243" t="s">
        <v>180</v>
      </c>
      <c r="AK56" s="243" t="s">
        <v>346</v>
      </c>
      <c r="AL56" s="243" t="s">
        <v>347</v>
      </c>
      <c r="AM56" s="118">
        <v>0</v>
      </c>
      <c r="AN56" s="122" t="s">
        <v>218</v>
      </c>
      <c r="AO56" s="122"/>
      <c r="AP56" s="122"/>
      <c r="AQ56" s="121">
        <v>0</v>
      </c>
      <c r="AR56" s="121">
        <v>0</v>
      </c>
      <c r="AS56" s="133" t="s">
        <v>194</v>
      </c>
      <c r="AT56" s="133" t="s">
        <v>392</v>
      </c>
      <c r="AU56" s="118">
        <v>0</v>
      </c>
      <c r="AV56" s="122" t="s">
        <v>130</v>
      </c>
      <c r="AW56" s="122" t="s">
        <v>342</v>
      </c>
      <c r="AX56" s="122"/>
      <c r="AY56" s="118">
        <v>0</v>
      </c>
      <c r="AZ56" s="118">
        <v>0</v>
      </c>
      <c r="BA56" s="122" t="s">
        <v>266</v>
      </c>
      <c r="BB56" s="122" t="s">
        <v>487</v>
      </c>
      <c r="BC56" s="118">
        <v>0</v>
      </c>
      <c r="BD56" s="122" t="s">
        <v>292</v>
      </c>
      <c r="BE56" s="122" t="s">
        <v>341</v>
      </c>
      <c r="BF56" s="122" t="s">
        <v>455</v>
      </c>
      <c r="BG56" s="270">
        <v>0</v>
      </c>
      <c r="BH56" s="270">
        <v>0</v>
      </c>
      <c r="BI56" s="270">
        <v>0</v>
      </c>
      <c r="BJ56" s="273" t="s">
        <v>391</v>
      </c>
      <c r="BK56" s="118" t="s">
        <v>168</v>
      </c>
      <c r="BL56" s="118" t="s">
        <v>168</v>
      </c>
      <c r="BM56" s="118" t="s">
        <v>168</v>
      </c>
      <c r="BN56" s="118" t="s">
        <v>168</v>
      </c>
      <c r="BO56" s="118">
        <v>0</v>
      </c>
      <c r="BP56" s="118">
        <v>0</v>
      </c>
      <c r="BQ56" s="122" t="s">
        <v>375</v>
      </c>
      <c r="BR56" s="122"/>
      <c r="BS56" s="118"/>
      <c r="BT56" s="122" t="s">
        <v>157</v>
      </c>
      <c r="BU56" s="236" t="s">
        <v>157</v>
      </c>
      <c r="BV56" s="236" t="s">
        <v>157</v>
      </c>
      <c r="BW56" s="118"/>
      <c r="BX56" s="118"/>
      <c r="BY56" s="118"/>
      <c r="BZ56" s="118"/>
      <c r="CA56" s="122" t="s">
        <v>71</v>
      </c>
    </row>
    <row r="57" spans="1:79" s="146" customFormat="1" ht="31.5" x14ac:dyDescent="0.25">
      <c r="A57" s="183" t="s">
        <v>441</v>
      </c>
      <c r="B57" s="184" t="s">
        <v>58</v>
      </c>
      <c r="C57" s="185">
        <f t="shared" si="26"/>
        <v>189</v>
      </c>
      <c r="D57" s="185">
        <f t="shared" si="26"/>
        <v>206</v>
      </c>
      <c r="E57" s="185">
        <f t="shared" si="26"/>
        <v>212</v>
      </c>
      <c r="F57" s="185">
        <f t="shared" si="26"/>
        <v>214</v>
      </c>
      <c r="G57" s="119">
        <v>19</v>
      </c>
      <c r="H57" s="119">
        <v>22</v>
      </c>
      <c r="I57" s="142">
        <v>24</v>
      </c>
      <c r="J57" s="142">
        <v>25</v>
      </c>
      <c r="K57" s="118">
        <v>12</v>
      </c>
      <c r="L57" s="118">
        <v>14</v>
      </c>
      <c r="M57" s="118">
        <v>15</v>
      </c>
      <c r="N57" s="118">
        <v>16</v>
      </c>
      <c r="O57" s="118">
        <v>3</v>
      </c>
      <c r="P57" s="118">
        <v>3</v>
      </c>
      <c r="Q57" s="118">
        <v>3</v>
      </c>
      <c r="R57" s="118">
        <v>3</v>
      </c>
      <c r="S57" s="118">
        <v>8</v>
      </c>
      <c r="T57" s="118">
        <v>8</v>
      </c>
      <c r="U57" s="118">
        <v>9</v>
      </c>
      <c r="V57" s="118">
        <v>11</v>
      </c>
      <c r="W57" s="119">
        <v>9</v>
      </c>
      <c r="X57" s="119">
        <v>9</v>
      </c>
      <c r="Y57" s="119">
        <v>10</v>
      </c>
      <c r="Z57" s="119">
        <v>7</v>
      </c>
      <c r="AA57" s="119">
        <v>16</v>
      </c>
      <c r="AB57" s="119">
        <v>20</v>
      </c>
      <c r="AC57" s="119">
        <v>18</v>
      </c>
      <c r="AD57" s="119">
        <v>18</v>
      </c>
      <c r="AE57" s="137">
        <v>6</v>
      </c>
      <c r="AF57" s="137">
        <v>6</v>
      </c>
      <c r="AG57" s="137">
        <v>6</v>
      </c>
      <c r="AH57" s="137">
        <v>6</v>
      </c>
      <c r="AI57" s="119">
        <v>9</v>
      </c>
      <c r="AJ57" s="118">
        <v>11</v>
      </c>
      <c r="AK57" s="118">
        <v>12</v>
      </c>
      <c r="AL57" s="118">
        <v>12</v>
      </c>
      <c r="AM57" s="119">
        <v>5</v>
      </c>
      <c r="AN57" s="118">
        <v>5</v>
      </c>
      <c r="AO57" s="118">
        <v>5</v>
      </c>
      <c r="AP57" s="118">
        <v>5</v>
      </c>
      <c r="AQ57" s="121">
        <v>19</v>
      </c>
      <c r="AR57" s="121">
        <v>20</v>
      </c>
      <c r="AS57" s="121">
        <v>20</v>
      </c>
      <c r="AT57" s="121">
        <v>22</v>
      </c>
      <c r="AU57" s="119">
        <v>5</v>
      </c>
      <c r="AV57" s="119">
        <v>6</v>
      </c>
      <c r="AW57" s="119">
        <v>6</v>
      </c>
      <c r="AX57" s="119">
        <v>6</v>
      </c>
      <c r="AY57" s="138">
        <v>25</v>
      </c>
      <c r="AZ57" s="119">
        <v>26</v>
      </c>
      <c r="BA57" s="119">
        <v>26</v>
      </c>
      <c r="BB57" s="119">
        <v>26</v>
      </c>
      <c r="BC57" s="119">
        <v>13</v>
      </c>
      <c r="BD57" s="119">
        <v>14</v>
      </c>
      <c r="BE57" s="119">
        <v>14</v>
      </c>
      <c r="BF57" s="119">
        <v>14</v>
      </c>
      <c r="BG57" s="270">
        <v>11</v>
      </c>
      <c r="BH57" s="270">
        <v>11</v>
      </c>
      <c r="BI57" s="270">
        <v>12</v>
      </c>
      <c r="BJ57" s="270">
        <v>13</v>
      </c>
      <c r="BK57" s="119">
        <v>10</v>
      </c>
      <c r="BL57" s="119">
        <v>10</v>
      </c>
      <c r="BM57" s="119">
        <v>10</v>
      </c>
      <c r="BN57" s="119">
        <v>10</v>
      </c>
      <c r="BO57" s="119">
        <v>9</v>
      </c>
      <c r="BP57" s="119">
        <v>11</v>
      </c>
      <c r="BQ57" s="119">
        <v>11</v>
      </c>
      <c r="BR57" s="119">
        <v>8</v>
      </c>
      <c r="BS57" s="119">
        <v>2</v>
      </c>
      <c r="BT57" s="119">
        <v>3</v>
      </c>
      <c r="BU57" s="119">
        <v>3</v>
      </c>
      <c r="BV57" s="119">
        <v>3</v>
      </c>
      <c r="BW57" s="119">
        <v>8</v>
      </c>
      <c r="BX57" s="119">
        <v>7</v>
      </c>
      <c r="BY57" s="119">
        <v>8</v>
      </c>
      <c r="BZ57" s="119">
        <v>9</v>
      </c>
      <c r="CA57" s="122" t="s">
        <v>72</v>
      </c>
    </row>
    <row r="58" spans="1:79" s="116" customFormat="1" ht="78.75" x14ac:dyDescent="0.25">
      <c r="A58" s="183" t="s">
        <v>442</v>
      </c>
      <c r="B58" s="186" t="s">
        <v>60</v>
      </c>
      <c r="C58" s="185">
        <f t="shared" si="26"/>
        <v>189</v>
      </c>
      <c r="D58" s="185">
        <f t="shared" si="26"/>
        <v>206</v>
      </c>
      <c r="E58" s="185">
        <f t="shared" si="26"/>
        <v>212</v>
      </c>
      <c r="F58" s="185">
        <f t="shared" si="26"/>
        <v>214</v>
      </c>
      <c r="G58" s="118">
        <v>19</v>
      </c>
      <c r="H58" s="118">
        <v>22</v>
      </c>
      <c r="I58" s="118">
        <v>24</v>
      </c>
      <c r="J58" s="118">
        <v>25</v>
      </c>
      <c r="K58" s="118">
        <v>12</v>
      </c>
      <c r="L58" s="118">
        <v>14</v>
      </c>
      <c r="M58" s="118">
        <v>15</v>
      </c>
      <c r="N58" s="118">
        <v>16</v>
      </c>
      <c r="O58" s="118">
        <v>3</v>
      </c>
      <c r="P58" s="118">
        <v>3</v>
      </c>
      <c r="Q58" s="118">
        <v>3</v>
      </c>
      <c r="R58" s="118">
        <v>3</v>
      </c>
      <c r="S58" s="118">
        <v>8</v>
      </c>
      <c r="T58" s="118">
        <v>8</v>
      </c>
      <c r="U58" s="118">
        <v>9</v>
      </c>
      <c r="V58" s="118">
        <v>11</v>
      </c>
      <c r="W58" s="118">
        <v>9</v>
      </c>
      <c r="X58" s="118">
        <v>9</v>
      </c>
      <c r="Y58" s="118">
        <v>10</v>
      </c>
      <c r="Z58" s="118">
        <v>7</v>
      </c>
      <c r="AA58" s="123">
        <v>16</v>
      </c>
      <c r="AB58" s="123">
        <v>20</v>
      </c>
      <c r="AC58" s="123">
        <v>18</v>
      </c>
      <c r="AD58" s="123">
        <v>18</v>
      </c>
      <c r="AE58" s="137">
        <v>6</v>
      </c>
      <c r="AF58" s="137">
        <v>6</v>
      </c>
      <c r="AG58" s="137">
        <v>6</v>
      </c>
      <c r="AH58" s="137">
        <v>6</v>
      </c>
      <c r="AI58" s="118">
        <v>9</v>
      </c>
      <c r="AJ58" s="118">
        <v>11</v>
      </c>
      <c r="AK58" s="118">
        <v>12</v>
      </c>
      <c r="AL58" s="118">
        <v>12</v>
      </c>
      <c r="AM58" s="118">
        <v>5</v>
      </c>
      <c r="AN58" s="118">
        <v>5</v>
      </c>
      <c r="AO58" s="118">
        <v>5</v>
      </c>
      <c r="AP58" s="118">
        <v>5</v>
      </c>
      <c r="AQ58" s="121">
        <v>19</v>
      </c>
      <c r="AR58" s="121">
        <v>20</v>
      </c>
      <c r="AS58" s="121">
        <v>20</v>
      </c>
      <c r="AT58" s="121">
        <v>22</v>
      </c>
      <c r="AU58" s="118">
        <v>5</v>
      </c>
      <c r="AV58" s="118">
        <v>6</v>
      </c>
      <c r="AW58" s="118">
        <v>6</v>
      </c>
      <c r="AX58" s="118">
        <v>6</v>
      </c>
      <c r="AY58" s="118">
        <v>25</v>
      </c>
      <c r="AZ58" s="118">
        <v>26</v>
      </c>
      <c r="BA58" s="118">
        <v>26</v>
      </c>
      <c r="BB58" s="118">
        <v>26</v>
      </c>
      <c r="BC58" s="118">
        <v>13</v>
      </c>
      <c r="BD58" s="118">
        <v>14</v>
      </c>
      <c r="BE58" s="118">
        <v>14</v>
      </c>
      <c r="BF58" s="118">
        <v>14</v>
      </c>
      <c r="BG58" s="270">
        <v>11</v>
      </c>
      <c r="BH58" s="270">
        <v>11</v>
      </c>
      <c r="BI58" s="270">
        <v>12</v>
      </c>
      <c r="BJ58" s="270">
        <v>13</v>
      </c>
      <c r="BK58" s="118">
        <v>10</v>
      </c>
      <c r="BL58" s="118">
        <v>10</v>
      </c>
      <c r="BM58" s="118">
        <v>10</v>
      </c>
      <c r="BN58" s="118">
        <v>10</v>
      </c>
      <c r="BO58" s="118">
        <v>9</v>
      </c>
      <c r="BP58" s="118">
        <v>11</v>
      </c>
      <c r="BQ58" s="118">
        <v>11</v>
      </c>
      <c r="BR58" s="118">
        <v>8</v>
      </c>
      <c r="BS58" s="118">
        <v>2</v>
      </c>
      <c r="BT58" s="118">
        <v>3</v>
      </c>
      <c r="BU58" s="118">
        <v>3</v>
      </c>
      <c r="BV58" s="118">
        <v>3</v>
      </c>
      <c r="BW58" s="118">
        <v>8</v>
      </c>
      <c r="BX58" s="118">
        <v>7</v>
      </c>
      <c r="BY58" s="118">
        <v>8</v>
      </c>
      <c r="BZ58" s="118">
        <v>9</v>
      </c>
      <c r="CA58" s="122"/>
    </row>
    <row r="59" spans="1:79" s="116" customFormat="1" ht="63" x14ac:dyDescent="0.25">
      <c r="A59" s="183" t="s">
        <v>443</v>
      </c>
      <c r="B59" s="186" t="s">
        <v>67</v>
      </c>
      <c r="C59" s="185">
        <f t="shared" si="26"/>
        <v>51</v>
      </c>
      <c r="D59" s="185">
        <f t="shared" si="26"/>
        <v>71</v>
      </c>
      <c r="E59" s="185">
        <f t="shared" si="26"/>
        <v>86</v>
      </c>
      <c r="F59" s="185">
        <f t="shared" si="26"/>
        <v>90</v>
      </c>
      <c r="G59" s="118">
        <v>0</v>
      </c>
      <c r="H59" s="118">
        <v>1</v>
      </c>
      <c r="I59" s="118">
        <v>1</v>
      </c>
      <c r="J59" s="118">
        <v>1</v>
      </c>
      <c r="K59" s="118">
        <v>12</v>
      </c>
      <c r="L59" s="118">
        <v>14</v>
      </c>
      <c r="M59" s="118">
        <v>15</v>
      </c>
      <c r="N59" s="118">
        <v>16</v>
      </c>
      <c r="O59" s="118"/>
      <c r="P59" s="118"/>
      <c r="Q59" s="118">
        <v>1</v>
      </c>
      <c r="R59" s="118">
        <v>1</v>
      </c>
      <c r="S59" s="118">
        <v>0</v>
      </c>
      <c r="T59" s="118">
        <v>3</v>
      </c>
      <c r="U59" s="118">
        <v>4</v>
      </c>
      <c r="V59" s="118">
        <v>5</v>
      </c>
      <c r="W59" s="118">
        <v>9</v>
      </c>
      <c r="X59" s="118">
        <v>9</v>
      </c>
      <c r="Y59" s="118">
        <v>10</v>
      </c>
      <c r="Z59" s="118">
        <v>7</v>
      </c>
      <c r="AA59" s="123">
        <v>4</v>
      </c>
      <c r="AB59" s="123">
        <v>8</v>
      </c>
      <c r="AC59" s="123">
        <v>12</v>
      </c>
      <c r="AD59" s="123">
        <v>14</v>
      </c>
      <c r="AE59" s="137"/>
      <c r="AF59" s="137"/>
      <c r="AG59" s="137"/>
      <c r="AH59" s="137"/>
      <c r="AI59" s="118">
        <v>9</v>
      </c>
      <c r="AJ59" s="118">
        <v>11</v>
      </c>
      <c r="AK59" s="118">
        <v>12</v>
      </c>
      <c r="AL59" s="118">
        <v>12</v>
      </c>
      <c r="AM59" s="118">
        <v>4</v>
      </c>
      <c r="AN59" s="118">
        <v>5</v>
      </c>
      <c r="AO59" s="118">
        <v>5</v>
      </c>
      <c r="AP59" s="118">
        <v>5</v>
      </c>
      <c r="AQ59" s="121">
        <v>6</v>
      </c>
      <c r="AR59" s="121">
        <v>9</v>
      </c>
      <c r="AS59" s="121">
        <v>12</v>
      </c>
      <c r="AT59" s="121">
        <v>14</v>
      </c>
      <c r="AU59" s="118">
        <v>0</v>
      </c>
      <c r="AV59" s="118">
        <v>0</v>
      </c>
      <c r="AW59" s="118">
        <v>0</v>
      </c>
      <c r="AX59" s="118">
        <v>0</v>
      </c>
      <c r="AY59" s="118">
        <v>5</v>
      </c>
      <c r="AZ59" s="118">
        <v>7</v>
      </c>
      <c r="BA59" s="118">
        <v>7</v>
      </c>
      <c r="BB59" s="118">
        <v>8</v>
      </c>
      <c r="BC59" s="118">
        <v>0</v>
      </c>
      <c r="BD59" s="118">
        <v>0</v>
      </c>
      <c r="BE59" s="118">
        <v>0</v>
      </c>
      <c r="BF59" s="118">
        <v>0</v>
      </c>
      <c r="BG59" s="270">
        <v>0</v>
      </c>
      <c r="BH59" s="270">
        <v>0</v>
      </c>
      <c r="BI59" s="270">
        <v>2</v>
      </c>
      <c r="BJ59" s="270">
        <v>2</v>
      </c>
      <c r="BK59" s="118">
        <v>1</v>
      </c>
      <c r="BL59" s="118">
        <v>2</v>
      </c>
      <c r="BM59" s="118">
        <v>2</v>
      </c>
      <c r="BN59" s="118">
        <v>2</v>
      </c>
      <c r="BO59" s="118">
        <v>1</v>
      </c>
      <c r="BP59" s="118">
        <v>2</v>
      </c>
      <c r="BQ59" s="118">
        <v>3</v>
      </c>
      <c r="BR59" s="118">
        <v>3</v>
      </c>
      <c r="BS59" s="118">
        <v>0</v>
      </c>
      <c r="BT59" s="118">
        <v>0</v>
      </c>
      <c r="BU59" s="118">
        <v>0</v>
      </c>
      <c r="BV59" s="118">
        <v>0</v>
      </c>
      <c r="BW59" s="118">
        <v>0</v>
      </c>
      <c r="BX59" s="118">
        <v>0</v>
      </c>
      <c r="BY59" s="118">
        <v>0</v>
      </c>
      <c r="BZ59" s="118">
        <v>0</v>
      </c>
      <c r="CA59" s="122"/>
    </row>
    <row r="60" spans="1:79" s="116" customFormat="1" ht="78" customHeight="1" x14ac:dyDescent="0.25">
      <c r="A60" s="187" t="s">
        <v>444</v>
      </c>
      <c r="B60" s="188" t="s">
        <v>68</v>
      </c>
      <c r="C60" s="185">
        <f t="shared" si="26"/>
        <v>14</v>
      </c>
      <c r="D60" s="185">
        <f t="shared" si="26"/>
        <v>15</v>
      </c>
      <c r="E60" s="185">
        <f t="shared" si="26"/>
        <v>19</v>
      </c>
      <c r="F60" s="185">
        <f t="shared" si="26"/>
        <v>18</v>
      </c>
      <c r="G60" s="118">
        <v>0</v>
      </c>
      <c r="H60" s="118">
        <v>0</v>
      </c>
      <c r="I60" s="118">
        <v>0</v>
      </c>
      <c r="J60" s="118">
        <v>0</v>
      </c>
      <c r="K60" s="118">
        <v>0</v>
      </c>
      <c r="L60" s="118">
        <v>0</v>
      </c>
      <c r="M60" s="118">
        <v>0</v>
      </c>
      <c r="N60" s="118">
        <v>0</v>
      </c>
      <c r="O60" s="118"/>
      <c r="P60" s="118"/>
      <c r="Q60" s="118"/>
      <c r="R60" s="118"/>
      <c r="S60" s="118">
        <v>0</v>
      </c>
      <c r="T60" s="118">
        <v>0</v>
      </c>
      <c r="U60" s="118">
        <v>0</v>
      </c>
      <c r="V60" s="118">
        <v>0</v>
      </c>
      <c r="W60" s="118">
        <v>9</v>
      </c>
      <c r="X60" s="118">
        <v>8</v>
      </c>
      <c r="Y60" s="118">
        <v>8</v>
      </c>
      <c r="Z60" s="118">
        <v>5</v>
      </c>
      <c r="AA60" s="123">
        <v>0</v>
      </c>
      <c r="AB60" s="123">
        <v>0</v>
      </c>
      <c r="AC60" s="123">
        <v>0</v>
      </c>
      <c r="AD60" s="123">
        <v>0</v>
      </c>
      <c r="AE60" s="137"/>
      <c r="AF60" s="137"/>
      <c r="AG60" s="137"/>
      <c r="AH60" s="137"/>
      <c r="AI60" s="118">
        <v>0</v>
      </c>
      <c r="AJ60" s="118">
        <v>0</v>
      </c>
      <c r="AK60" s="118">
        <v>0</v>
      </c>
      <c r="AL60" s="118">
        <v>0</v>
      </c>
      <c r="AM60" s="118">
        <v>4</v>
      </c>
      <c r="AN60" s="118">
        <v>4</v>
      </c>
      <c r="AO60" s="118">
        <v>4</v>
      </c>
      <c r="AP60" s="118">
        <v>4</v>
      </c>
      <c r="AQ60" s="121">
        <v>0</v>
      </c>
      <c r="AR60" s="121">
        <v>0</v>
      </c>
      <c r="AS60" s="121">
        <v>0</v>
      </c>
      <c r="AT60" s="121">
        <v>0</v>
      </c>
      <c r="AU60" s="118">
        <v>0</v>
      </c>
      <c r="AV60" s="118">
        <v>0</v>
      </c>
      <c r="AW60" s="118">
        <v>0</v>
      </c>
      <c r="AX60" s="118">
        <v>0</v>
      </c>
      <c r="AY60" s="118">
        <v>1</v>
      </c>
      <c r="AZ60" s="118">
        <v>3</v>
      </c>
      <c r="BA60" s="118">
        <v>5</v>
      </c>
      <c r="BB60" s="118">
        <v>7</v>
      </c>
      <c r="BC60" s="118">
        <v>0</v>
      </c>
      <c r="BD60" s="118">
        <v>0</v>
      </c>
      <c r="BE60" s="118">
        <v>0</v>
      </c>
      <c r="BF60" s="118">
        <v>0</v>
      </c>
      <c r="BG60" s="270">
        <v>0</v>
      </c>
      <c r="BH60" s="270">
        <v>0</v>
      </c>
      <c r="BI60" s="270">
        <v>2</v>
      </c>
      <c r="BJ60" s="270">
        <v>2</v>
      </c>
      <c r="BK60" s="118">
        <v>0</v>
      </c>
      <c r="BL60" s="118">
        <v>0</v>
      </c>
      <c r="BM60" s="118">
        <v>0</v>
      </c>
      <c r="BN60" s="118">
        <v>0</v>
      </c>
      <c r="BO60" s="118">
        <v>0</v>
      </c>
      <c r="BP60" s="118">
        <v>0</v>
      </c>
      <c r="BQ60" s="118">
        <v>0</v>
      </c>
      <c r="BR60" s="118">
        <v>0</v>
      </c>
      <c r="BS60" s="118">
        <v>0</v>
      </c>
      <c r="BT60" s="118">
        <v>0</v>
      </c>
      <c r="BU60" s="118">
        <v>0</v>
      </c>
      <c r="BV60" s="118">
        <v>0</v>
      </c>
      <c r="BW60" s="118">
        <v>0</v>
      </c>
      <c r="BX60" s="118">
        <v>0</v>
      </c>
      <c r="BY60" s="118">
        <v>0</v>
      </c>
      <c r="BZ60" s="118">
        <v>0</v>
      </c>
      <c r="CA60" s="122" t="s">
        <v>72</v>
      </c>
    </row>
    <row r="61" spans="1:79" s="153" customFormat="1" ht="39.75" customHeight="1" x14ac:dyDescent="0.25">
      <c r="A61" s="224" t="s">
        <v>445</v>
      </c>
      <c r="B61" s="186" t="s">
        <v>328</v>
      </c>
      <c r="C61" s="198">
        <f t="shared" si="26"/>
        <v>371272484.93000001</v>
      </c>
      <c r="D61" s="198">
        <f t="shared" si="26"/>
        <v>380712545.10999995</v>
      </c>
      <c r="E61" s="198">
        <f t="shared" si="26"/>
        <v>393180478.08999997</v>
      </c>
      <c r="F61" s="198">
        <f t="shared" si="26"/>
        <v>404196149.10999995</v>
      </c>
      <c r="G61" s="148">
        <v>26895889.510000002</v>
      </c>
      <c r="H61" s="148">
        <f>21673053.41+1000000-300000</f>
        <v>22373053.41</v>
      </c>
      <c r="I61" s="148">
        <v>23000000</v>
      </c>
      <c r="J61" s="148">
        <v>23700000</v>
      </c>
      <c r="K61" s="148">
        <v>14132557</v>
      </c>
      <c r="L61" s="148">
        <v>15902057</v>
      </c>
      <c r="M61" s="148">
        <v>17402057</v>
      </c>
      <c r="N61" s="148">
        <v>18902057</v>
      </c>
      <c r="O61" s="148">
        <v>15953148.539999999</v>
      </c>
      <c r="P61" s="148">
        <v>16453148</v>
      </c>
      <c r="Q61" s="148">
        <v>16953148</v>
      </c>
      <c r="R61" s="148">
        <v>17453148</v>
      </c>
      <c r="S61" s="149">
        <v>34784023.939999998</v>
      </c>
      <c r="T61" s="148">
        <v>36950223.939999998</v>
      </c>
      <c r="U61" s="148">
        <v>38950223.939999998</v>
      </c>
      <c r="V61" s="148">
        <v>40950223.939999998</v>
      </c>
      <c r="W61" s="148">
        <v>21171700</v>
      </c>
      <c r="X61" s="148">
        <v>21971671.23</v>
      </c>
      <c r="Y61" s="148">
        <v>22471671</v>
      </c>
      <c r="Z61" s="148">
        <v>22771671.02</v>
      </c>
      <c r="AA61" s="150">
        <v>74772212.379999995</v>
      </c>
      <c r="AB61" s="150">
        <v>75772212.379999995</v>
      </c>
      <c r="AC61" s="150">
        <v>76772200</v>
      </c>
      <c r="AD61" s="150">
        <v>77500000</v>
      </c>
      <c r="AE61" s="208">
        <v>32908791.600000001</v>
      </c>
      <c r="AF61" s="208">
        <v>35616263.759999998</v>
      </c>
      <c r="AG61" s="208">
        <v>36616263.759999998</v>
      </c>
      <c r="AH61" s="208">
        <v>37616263.759999998</v>
      </c>
      <c r="AI61" s="148">
        <v>22100389.890000001</v>
      </c>
      <c r="AJ61" s="148">
        <v>24457590.990000002</v>
      </c>
      <c r="AK61" s="148">
        <v>26757590.990000002</v>
      </c>
      <c r="AL61" s="148">
        <v>29057590.990000002</v>
      </c>
      <c r="AM61" s="148">
        <v>11285656.32</v>
      </c>
      <c r="AN61" s="148">
        <v>11785656</v>
      </c>
      <c r="AO61" s="148">
        <v>12285656</v>
      </c>
      <c r="AP61" s="148">
        <v>12785656</v>
      </c>
      <c r="AQ61" s="151">
        <v>25854210</v>
      </c>
      <c r="AR61" s="151">
        <v>26013370</v>
      </c>
      <c r="AS61" s="151">
        <v>26183370</v>
      </c>
      <c r="AT61" s="151">
        <v>26373370</v>
      </c>
      <c r="AU61" s="148">
        <v>17048000</v>
      </c>
      <c r="AV61" s="148">
        <v>17900400</v>
      </c>
      <c r="AW61" s="148">
        <v>18795320</v>
      </c>
      <c r="AX61" s="148">
        <v>19735191</v>
      </c>
      <c r="AY61" s="208">
        <v>28480000</v>
      </c>
      <c r="AZ61" s="208">
        <v>24578101</v>
      </c>
      <c r="BA61" s="208">
        <v>23878101</v>
      </c>
      <c r="BB61" s="208">
        <v>22078101</v>
      </c>
      <c r="BC61" s="208">
        <v>3123000</v>
      </c>
      <c r="BD61" s="208">
        <v>3168000</v>
      </c>
      <c r="BE61" s="208">
        <v>3172000</v>
      </c>
      <c r="BF61" s="208">
        <v>3210000</v>
      </c>
      <c r="BG61" s="276">
        <v>5452000</v>
      </c>
      <c r="BH61" s="276">
        <v>6174900</v>
      </c>
      <c r="BI61" s="276">
        <v>6774900</v>
      </c>
      <c r="BJ61" s="276">
        <v>7274900</v>
      </c>
      <c r="BK61" s="148">
        <v>7026964</v>
      </c>
      <c r="BL61" s="148">
        <v>8000000</v>
      </c>
      <c r="BM61" s="148">
        <v>8500000</v>
      </c>
      <c r="BN61" s="148">
        <v>9000000</v>
      </c>
      <c r="BO61" s="208">
        <v>17713829.300000001</v>
      </c>
      <c r="BP61" s="208">
        <v>20837784.949999999</v>
      </c>
      <c r="BQ61" s="208">
        <v>21697784.949999999</v>
      </c>
      <c r="BR61" s="208">
        <v>22557784.949999999</v>
      </c>
      <c r="BS61" s="148">
        <v>1532321</v>
      </c>
      <c r="BT61" s="148">
        <v>1720321</v>
      </c>
      <c r="BU61" s="148">
        <v>1932400</v>
      </c>
      <c r="BV61" s="148">
        <v>2192400</v>
      </c>
      <c r="BW61" s="148">
        <v>11037791.449999999</v>
      </c>
      <c r="BX61" s="148">
        <v>11037791.449999999</v>
      </c>
      <c r="BY61" s="148">
        <v>11037791.449999999</v>
      </c>
      <c r="BZ61" s="148">
        <v>11037791.449999999</v>
      </c>
      <c r="CA61" s="152"/>
    </row>
    <row r="62" spans="1:79" s="153" customFormat="1" ht="39.75" customHeight="1" x14ac:dyDescent="0.25">
      <c r="A62" s="224" t="s">
        <v>446</v>
      </c>
      <c r="B62" s="186" t="s">
        <v>329</v>
      </c>
      <c r="C62" s="198">
        <f>SUMIF($G$3:$BZ$3,C$3,$G62:$BZ62)</f>
        <v>143501551.78</v>
      </c>
      <c r="D62" s="198">
        <f>SUMIF($G$3:$BZ$3,D$3,$G62:$BZ62)</f>
        <v>161249911.77000004</v>
      </c>
      <c r="E62" s="198">
        <f>SUMIF($G$3:$BZ$3,E$3,$G62:$BZ62)</f>
        <v>163807693.08000001</v>
      </c>
      <c r="F62" s="198">
        <f>SUMIF($G$3:$BZ$3,F$3,$G62:$BZ62)</f>
        <v>166406490.46000004</v>
      </c>
      <c r="G62" s="148">
        <v>8063000</v>
      </c>
      <c r="H62" s="148">
        <f>9805496.9+700000</f>
        <v>10505496.9</v>
      </c>
      <c r="I62" s="148">
        <v>11200000</v>
      </c>
      <c r="J62" s="148">
        <v>11900000</v>
      </c>
      <c r="K62" s="148">
        <v>6022060</v>
      </c>
      <c r="L62" s="148">
        <v>7791560</v>
      </c>
      <c r="M62" s="148">
        <v>9291560</v>
      </c>
      <c r="N62" s="148">
        <v>10791560</v>
      </c>
      <c r="O62" s="148">
        <v>8845110.4100000001</v>
      </c>
      <c r="P62" s="148">
        <v>8800000</v>
      </c>
      <c r="Q62" s="148">
        <v>8750000</v>
      </c>
      <c r="R62" s="148">
        <v>8700000</v>
      </c>
      <c r="S62" s="149">
        <v>12396047.74</v>
      </c>
      <c r="T62" s="148">
        <v>12668758.52</v>
      </c>
      <c r="U62" s="148">
        <v>9284737.4700000007</v>
      </c>
      <c r="V62" s="148">
        <v>7189730.1699999999</v>
      </c>
      <c r="W62" s="148">
        <v>10754400</v>
      </c>
      <c r="X62" s="148">
        <v>10477741.630000001</v>
      </c>
      <c r="Y62" s="148">
        <v>8425513.5800000001</v>
      </c>
      <c r="Z62" s="148">
        <v>5389233.96</v>
      </c>
      <c r="AA62" s="150">
        <v>35462842.270000003</v>
      </c>
      <c r="AB62" s="150">
        <v>36462842.270000003</v>
      </c>
      <c r="AC62" s="150">
        <v>37400000</v>
      </c>
      <c r="AD62" s="150">
        <v>38400000</v>
      </c>
      <c r="AE62" s="208">
        <v>4282245.42</v>
      </c>
      <c r="AF62" s="208">
        <v>7034433.4199999999</v>
      </c>
      <c r="AG62" s="208">
        <v>7500000</v>
      </c>
      <c r="AH62" s="208">
        <v>8000000</v>
      </c>
      <c r="AI62" s="148">
        <v>11194228.130000001</v>
      </c>
      <c r="AJ62" s="148">
        <v>11461429.23</v>
      </c>
      <c r="AK62" s="148">
        <v>11761429.23</v>
      </c>
      <c r="AL62" s="148">
        <v>12061429.23</v>
      </c>
      <c r="AM62" s="148">
        <v>6357847.2999999998</v>
      </c>
      <c r="AN62" s="148">
        <v>6857847</v>
      </c>
      <c r="AO62" s="148">
        <v>7357846</v>
      </c>
      <c r="AP62" s="148">
        <v>7857846</v>
      </c>
      <c r="AQ62" s="151">
        <v>11840840</v>
      </c>
      <c r="AR62" s="151">
        <v>12000000</v>
      </c>
      <c r="AS62" s="151">
        <v>12170000</v>
      </c>
      <c r="AT62" s="151">
        <v>12360000</v>
      </c>
      <c r="AU62" s="148">
        <v>11069510</v>
      </c>
      <c r="AV62" s="148">
        <v>11622985</v>
      </c>
      <c r="AW62" s="148">
        <v>12204134</v>
      </c>
      <c r="AX62" s="148">
        <v>12827875</v>
      </c>
      <c r="AY62" s="208">
        <v>4842500</v>
      </c>
      <c r="AZ62" s="208">
        <v>6216500</v>
      </c>
      <c r="BA62" s="208">
        <v>6447087</v>
      </c>
      <c r="BB62" s="208">
        <v>6623430.2999999998</v>
      </c>
      <c r="BC62" s="208">
        <v>1365000</v>
      </c>
      <c r="BD62" s="208">
        <v>1365000</v>
      </c>
      <c r="BE62" s="208">
        <v>1390000</v>
      </c>
      <c r="BF62" s="208">
        <v>1420000</v>
      </c>
      <c r="BG62" s="276">
        <v>834400</v>
      </c>
      <c r="BH62" s="276">
        <v>2121390</v>
      </c>
      <c r="BI62" s="276">
        <v>3021390</v>
      </c>
      <c r="BJ62" s="276">
        <v>4021390</v>
      </c>
      <c r="BK62" s="148">
        <v>2485800</v>
      </c>
      <c r="BL62" s="148">
        <v>2800000</v>
      </c>
      <c r="BM62" s="148">
        <v>3500000</v>
      </c>
      <c r="BN62" s="148">
        <v>4000000</v>
      </c>
      <c r="BO62" s="208">
        <v>5502886.4000000004</v>
      </c>
      <c r="BP62" s="208">
        <v>11161695.800000001</v>
      </c>
      <c r="BQ62" s="208">
        <v>12021695.800000001</v>
      </c>
      <c r="BR62" s="208">
        <v>12881695.800000001</v>
      </c>
      <c r="BS62" s="148">
        <v>592232</v>
      </c>
      <c r="BT62" s="148">
        <v>702232</v>
      </c>
      <c r="BU62" s="148">
        <v>882300</v>
      </c>
      <c r="BV62" s="148">
        <v>1082300</v>
      </c>
      <c r="BW62" s="148">
        <v>1590602.11</v>
      </c>
      <c r="BX62" s="148">
        <v>1200000</v>
      </c>
      <c r="BY62" s="148">
        <v>1200000</v>
      </c>
      <c r="BZ62" s="148">
        <v>900000</v>
      </c>
      <c r="CA62" s="152"/>
    </row>
    <row r="63" spans="1:79" s="177" customFormat="1" ht="39.75" customHeight="1" x14ac:dyDescent="0.25">
      <c r="A63" s="155"/>
      <c r="B63" s="171" t="s">
        <v>330</v>
      </c>
      <c r="C63" s="172">
        <f>IF(ISNUMBER(C62/C61),C62/C61,"")</f>
        <v>0.38651275708474842</v>
      </c>
      <c r="D63" s="172">
        <f t="shared" ref="D63:BS63" si="33">IF(ISNUMBER(D62/D61),D62/D61,"")</f>
        <v>0.42354767091641232</v>
      </c>
      <c r="E63" s="172">
        <f t="shared" si="33"/>
        <v>0.4166221422684776</v>
      </c>
      <c r="F63" s="172">
        <f t="shared" si="33"/>
        <v>0.41169736729657302</v>
      </c>
      <c r="G63" s="172">
        <f t="shared" si="33"/>
        <v>0.2997855860837822</v>
      </c>
      <c r="H63" s="172">
        <f t="shared" si="33"/>
        <v>0.46956026553373342</v>
      </c>
      <c r="I63" s="172">
        <f t="shared" si="33"/>
        <v>0.48695652173913045</v>
      </c>
      <c r="J63" s="172">
        <f t="shared" si="33"/>
        <v>0.50210970464135019</v>
      </c>
      <c r="K63" s="172">
        <f t="shared" si="33"/>
        <v>0.42611255698455702</v>
      </c>
      <c r="L63" s="172">
        <f t="shared" si="33"/>
        <v>0.48997183194601807</v>
      </c>
      <c r="M63" s="172">
        <f t="shared" si="33"/>
        <v>0.53393458026255169</v>
      </c>
      <c r="N63" s="172">
        <f t="shared" si="33"/>
        <v>0.57091987395869137</v>
      </c>
      <c r="O63" s="172">
        <f t="shared" si="33"/>
        <v>0.55444292942062712</v>
      </c>
      <c r="P63" s="172">
        <f t="shared" si="33"/>
        <v>0.53485205384404244</v>
      </c>
      <c r="Q63" s="172">
        <f t="shared" si="33"/>
        <v>0.51612833203603248</v>
      </c>
      <c r="R63" s="172">
        <f t="shared" si="33"/>
        <v>0.49847740934758589</v>
      </c>
      <c r="S63" s="173">
        <f t="shared" si="33"/>
        <v>0.35637187236825485</v>
      </c>
      <c r="T63" s="172">
        <f t="shared" si="33"/>
        <v>0.34286012827883283</v>
      </c>
      <c r="U63" s="172">
        <f t="shared" si="33"/>
        <v>0.23837443102515835</v>
      </c>
      <c r="V63" s="172">
        <f t="shared" si="33"/>
        <v>0.17557242618585789</v>
      </c>
      <c r="W63" s="172">
        <f t="shared" si="33"/>
        <v>0.50796109901425013</v>
      </c>
      <c r="X63" s="172">
        <f t="shared" si="33"/>
        <v>0.47687504151681231</v>
      </c>
      <c r="Y63" s="172">
        <f t="shared" si="33"/>
        <v>0.37493934385208827</v>
      </c>
      <c r="Z63" s="172">
        <f t="shared" si="33"/>
        <v>0.23666396529559561</v>
      </c>
      <c r="AA63" s="174">
        <f t="shared" si="33"/>
        <v>0.47427836011825125</v>
      </c>
      <c r="AB63" s="174">
        <f t="shared" si="33"/>
        <v>0.48121654528361557</v>
      </c>
      <c r="AC63" s="174">
        <f t="shared" si="33"/>
        <v>0.48715550681105924</v>
      </c>
      <c r="AD63" s="174">
        <f t="shared" si="33"/>
        <v>0.49548387096774194</v>
      </c>
      <c r="AE63" s="216">
        <f t="shared" ref="AE63:AL63" si="34">IF(ISNUMBER(AE62/AE61),AE62/AE61,"")</f>
        <v>0.13012466310066517</v>
      </c>
      <c r="AF63" s="216">
        <f t="shared" si="34"/>
        <v>0.1975062142228475</v>
      </c>
      <c r="AG63" s="216">
        <f t="shared" si="34"/>
        <v>0.20482701482484625</v>
      </c>
      <c r="AH63" s="216">
        <f t="shared" si="34"/>
        <v>0.21267396600156124</v>
      </c>
      <c r="AI63" s="172">
        <f t="shared" si="34"/>
        <v>0.50651722371039132</v>
      </c>
      <c r="AJ63" s="172">
        <f t="shared" si="34"/>
        <v>0.46862461780010328</v>
      </c>
      <c r="AK63" s="172">
        <f t="shared" si="34"/>
        <v>0.43955486255827547</v>
      </c>
      <c r="AL63" s="172">
        <f t="shared" si="34"/>
        <v>0.41508703299426541</v>
      </c>
      <c r="AM63" s="172">
        <f t="shared" si="33"/>
        <v>0.56335645174068172</v>
      </c>
      <c r="AN63" s="172">
        <f t="shared" si="33"/>
        <v>0.58188080493779892</v>
      </c>
      <c r="AO63" s="172">
        <f t="shared" si="33"/>
        <v>0.59889728314059909</v>
      </c>
      <c r="AP63" s="172">
        <f t="shared" si="33"/>
        <v>0.61458293575237755</v>
      </c>
      <c r="AQ63" s="175">
        <f t="shared" si="33"/>
        <v>0.45798498581082153</v>
      </c>
      <c r="AR63" s="175">
        <f t="shared" si="33"/>
        <v>0.46130124624375851</v>
      </c>
      <c r="AS63" s="175">
        <f t="shared" si="33"/>
        <v>0.46479883987431719</v>
      </c>
      <c r="AT63" s="175">
        <f t="shared" si="33"/>
        <v>0.46865455571282699</v>
      </c>
      <c r="AU63" s="172">
        <f t="shared" si="33"/>
        <v>0.64931428906616617</v>
      </c>
      <c r="AV63" s="172">
        <f t="shared" si="33"/>
        <v>0.6493142611338294</v>
      </c>
      <c r="AW63" s="172">
        <f t="shared" si="33"/>
        <v>0.64931770249189691</v>
      </c>
      <c r="AX63" s="172">
        <f t="shared" si="33"/>
        <v>0.65000004307026971</v>
      </c>
      <c r="AY63" s="172">
        <f t="shared" si="33"/>
        <v>0.1700316011235955</v>
      </c>
      <c r="AZ63" s="172">
        <f t="shared" si="33"/>
        <v>0.25292840972538927</v>
      </c>
      <c r="BA63" s="172">
        <f t="shared" si="33"/>
        <v>0.26999998869256814</v>
      </c>
      <c r="BB63" s="172">
        <f t="shared" si="33"/>
        <v>0.3</v>
      </c>
      <c r="BC63" s="234">
        <f t="shared" si="33"/>
        <v>0.43707973102785785</v>
      </c>
      <c r="BD63" s="234">
        <f t="shared" si="33"/>
        <v>0.4308712121212121</v>
      </c>
      <c r="BE63" s="234">
        <f t="shared" si="33"/>
        <v>0.43820933165195458</v>
      </c>
      <c r="BF63" s="234">
        <f t="shared" si="33"/>
        <v>0.44236760124610591</v>
      </c>
      <c r="BG63" s="277">
        <f t="shared" si="33"/>
        <v>0.15304475421863536</v>
      </c>
      <c r="BH63" s="277">
        <f t="shared" si="33"/>
        <v>0.34355050284215127</v>
      </c>
      <c r="BI63" s="277">
        <f t="shared" si="33"/>
        <v>0.44596820617278482</v>
      </c>
      <c r="BJ63" s="277">
        <f t="shared" si="33"/>
        <v>0.55277598317502641</v>
      </c>
      <c r="BK63" s="172">
        <f t="shared" si="33"/>
        <v>0.35375163441850566</v>
      </c>
      <c r="BL63" s="172">
        <f t="shared" si="33"/>
        <v>0.35</v>
      </c>
      <c r="BM63" s="172">
        <f t="shared" si="33"/>
        <v>0.41176470588235292</v>
      </c>
      <c r="BN63" s="172">
        <f t="shared" si="33"/>
        <v>0.44444444444444442</v>
      </c>
      <c r="BO63" s="172">
        <f t="shared" si="33"/>
        <v>0.31065481702479769</v>
      </c>
      <c r="BP63" s="172">
        <f t="shared" si="33"/>
        <v>0.53564694264684798</v>
      </c>
      <c r="BQ63" s="172">
        <f t="shared" si="33"/>
        <v>0.55405175356390479</v>
      </c>
      <c r="BR63" s="172">
        <f t="shared" si="33"/>
        <v>0.57105322302489636</v>
      </c>
      <c r="BS63" s="172">
        <f t="shared" si="33"/>
        <v>0.38649343055404189</v>
      </c>
      <c r="BT63" s="172">
        <f t="shared" ref="BT63:BZ63" si="35">IF(ISNUMBER(BT62/BT61),BT62/BT61,"")</f>
        <v>0.40819823742196948</v>
      </c>
      <c r="BU63" s="172">
        <f t="shared" si="35"/>
        <v>0.45658248809770235</v>
      </c>
      <c r="BV63" s="172">
        <f t="shared" si="35"/>
        <v>0.49365991607370918</v>
      </c>
      <c r="BW63" s="172">
        <f t="shared" si="35"/>
        <v>0.1441051062801155</v>
      </c>
      <c r="BX63" s="172">
        <f t="shared" si="35"/>
        <v>0.10871740107030198</v>
      </c>
      <c r="BY63" s="172">
        <f t="shared" si="35"/>
        <v>0.10871740107030198</v>
      </c>
      <c r="BZ63" s="172">
        <f t="shared" si="35"/>
        <v>8.1538050802726483E-2</v>
      </c>
      <c r="CA63" s="176"/>
    </row>
    <row r="64" spans="1:79" s="153" customFormat="1" ht="29.25" customHeight="1" x14ac:dyDescent="0.25">
      <c r="A64" s="187">
        <v>23</v>
      </c>
      <c r="B64" s="188" t="s">
        <v>476</v>
      </c>
      <c r="C64" s="198">
        <f>SUMIF($G$3:$BZ$3,C$3,$G64:$BZ64)</f>
        <v>172413000.79000002</v>
      </c>
      <c r="D64" s="198">
        <f t="shared" ref="D64:F65" si="36">SUMIF($G$3:$BZ$3,D$3,$G64:$BZ64)</f>
        <v>178321306.48999998</v>
      </c>
      <c r="E64" s="198">
        <f t="shared" si="36"/>
        <v>180102211</v>
      </c>
      <c r="F64" s="198">
        <f t="shared" si="36"/>
        <v>187394458</v>
      </c>
      <c r="G64" s="251">
        <v>6817681.6799999997</v>
      </c>
      <c r="H64" s="251">
        <v>6817681.6799999997</v>
      </c>
      <c r="I64" s="251">
        <v>7500000</v>
      </c>
      <c r="J64" s="251">
        <v>8500000</v>
      </c>
      <c r="K64" s="251">
        <v>8352060</v>
      </c>
      <c r="L64" s="251">
        <v>7772506</v>
      </c>
      <c r="M64" s="251">
        <v>7772506</v>
      </c>
      <c r="N64" s="251">
        <v>7772506</v>
      </c>
      <c r="O64" s="264">
        <v>6027153.96</v>
      </c>
      <c r="P64" s="264">
        <v>6200000</v>
      </c>
      <c r="Q64" s="264">
        <v>6200000</v>
      </c>
      <c r="R64" s="264">
        <v>6200000</v>
      </c>
      <c r="S64" s="251">
        <v>9687845.3300000001</v>
      </c>
      <c r="T64" s="251">
        <v>9876754</v>
      </c>
      <c r="U64" s="251">
        <v>10000000</v>
      </c>
      <c r="V64" s="251">
        <v>11000000</v>
      </c>
      <c r="W64" s="251">
        <v>6903993</v>
      </c>
      <c r="X64" s="251">
        <v>7767000</v>
      </c>
      <c r="Y64" s="251">
        <v>9110000</v>
      </c>
      <c r="Z64" s="251">
        <v>10535000</v>
      </c>
      <c r="AA64" s="251">
        <v>16116347.17</v>
      </c>
      <c r="AB64" s="262">
        <v>18712519.399999999</v>
      </c>
      <c r="AC64" s="258">
        <v>17300000</v>
      </c>
      <c r="AD64" s="258">
        <v>18000000</v>
      </c>
      <c r="AE64" s="265">
        <v>359866.55</v>
      </c>
      <c r="AF64" s="265">
        <v>700000</v>
      </c>
      <c r="AG64" s="265">
        <v>700000</v>
      </c>
      <c r="AH64" s="265">
        <v>700000</v>
      </c>
      <c r="AI64" s="251">
        <v>14017305.539999999</v>
      </c>
      <c r="AJ64" s="251">
        <v>16725000</v>
      </c>
      <c r="AK64" s="251">
        <v>17100000</v>
      </c>
      <c r="AL64" s="251">
        <v>18000000</v>
      </c>
      <c r="AM64" s="251">
        <v>11270754.369999999</v>
      </c>
      <c r="AN64" s="251">
        <v>11500000</v>
      </c>
      <c r="AO64" s="251">
        <v>11500000</v>
      </c>
      <c r="AP64" s="251">
        <v>11500000</v>
      </c>
      <c r="AQ64" s="151">
        <v>17465648</v>
      </c>
      <c r="AR64" s="208">
        <v>15000000</v>
      </c>
      <c r="AS64" s="208">
        <v>16000000</v>
      </c>
      <c r="AT64" s="208">
        <v>17000000</v>
      </c>
      <c r="AU64" s="251">
        <v>15768960</v>
      </c>
      <c r="AV64" s="251">
        <v>16557408</v>
      </c>
      <c r="AW64" s="251">
        <v>17219704</v>
      </c>
      <c r="AX64" s="251">
        <v>17736950</v>
      </c>
      <c r="AY64" s="251">
        <v>20669076</v>
      </c>
      <c r="AZ64" s="251">
        <v>21100000</v>
      </c>
      <c r="BA64" s="251">
        <v>21700000</v>
      </c>
      <c r="BB64" s="251">
        <v>22000000</v>
      </c>
      <c r="BC64" s="250">
        <v>13042179</v>
      </c>
      <c r="BD64" s="250">
        <v>13849912</v>
      </c>
      <c r="BE64" s="250">
        <v>11450000</v>
      </c>
      <c r="BF64" s="250">
        <v>11500000</v>
      </c>
      <c r="BG64" s="260">
        <v>5925403.6100000003</v>
      </c>
      <c r="BH64" s="260">
        <v>6582525.4100000001</v>
      </c>
      <c r="BI64" s="260">
        <v>6200000</v>
      </c>
      <c r="BJ64" s="260">
        <v>6400000</v>
      </c>
      <c r="BK64" s="251">
        <v>9568905.8499999996</v>
      </c>
      <c r="BL64" s="251">
        <v>9500000</v>
      </c>
      <c r="BM64" s="251">
        <v>10000000</v>
      </c>
      <c r="BN64" s="251">
        <v>10000000</v>
      </c>
      <c r="BO64" s="251">
        <v>2100710.0299999998</v>
      </c>
      <c r="BP64" s="251">
        <v>1685000</v>
      </c>
      <c r="BQ64" s="251">
        <v>1800000</v>
      </c>
      <c r="BR64" s="251">
        <v>2000000</v>
      </c>
      <c r="BS64" s="251">
        <v>7500093.6500000004</v>
      </c>
      <c r="BT64" s="251">
        <v>7025000</v>
      </c>
      <c r="BU64" s="251">
        <v>7600000</v>
      </c>
      <c r="BV64" s="251">
        <v>7600000</v>
      </c>
      <c r="BW64" s="251">
        <v>819017.05</v>
      </c>
      <c r="BX64" s="251">
        <v>950000</v>
      </c>
      <c r="BY64" s="251">
        <v>950001</v>
      </c>
      <c r="BZ64" s="251">
        <v>950002</v>
      </c>
      <c r="CA64" s="152"/>
    </row>
    <row r="65" spans="1:80" s="153" customFormat="1" ht="42" customHeight="1" x14ac:dyDescent="0.25">
      <c r="A65" s="183" t="s">
        <v>447</v>
      </c>
      <c r="B65" s="188" t="s">
        <v>475</v>
      </c>
      <c r="C65" s="198">
        <f>SUMIF($G$3:$BZ$3,C$3,$G65:$BZ65)</f>
        <v>6746394.2000000002</v>
      </c>
      <c r="D65" s="198">
        <f t="shared" si="36"/>
        <v>16481279.5</v>
      </c>
      <c r="E65" s="198">
        <f t="shared" si="36"/>
        <v>15665692</v>
      </c>
      <c r="F65" s="198">
        <f t="shared" si="36"/>
        <v>16837308</v>
      </c>
      <c r="G65" s="148">
        <v>2054134</v>
      </c>
      <c r="H65" s="148">
        <v>2000000</v>
      </c>
      <c r="I65" s="148">
        <v>2200000</v>
      </c>
      <c r="J65" s="148">
        <v>2500000</v>
      </c>
      <c r="K65" s="148">
        <v>216693</v>
      </c>
      <c r="L65" s="148">
        <v>880000</v>
      </c>
      <c r="M65" s="148">
        <v>500000</v>
      </c>
      <c r="N65" s="148">
        <v>500000</v>
      </c>
      <c r="O65" s="148">
        <v>7500</v>
      </c>
      <c r="P65" s="148">
        <v>500000</v>
      </c>
      <c r="Q65" s="148">
        <v>500000</v>
      </c>
      <c r="R65" s="148">
        <v>500000</v>
      </c>
      <c r="S65" s="148">
        <v>114650</v>
      </c>
      <c r="T65" s="148">
        <v>1997031.5</v>
      </c>
      <c r="U65" s="148">
        <v>2000000</v>
      </c>
      <c r="V65" s="148">
        <v>2000000</v>
      </c>
      <c r="W65" s="148">
        <v>141800</v>
      </c>
      <c r="X65" s="148">
        <v>100000</v>
      </c>
      <c r="Y65" s="148">
        <v>100000</v>
      </c>
      <c r="Z65" s="148">
        <v>100000</v>
      </c>
      <c r="AA65" s="150">
        <v>438718</v>
      </c>
      <c r="AB65" s="154">
        <v>2500000</v>
      </c>
      <c r="AC65" s="154">
        <v>2600000</v>
      </c>
      <c r="AD65" s="154">
        <v>2700000</v>
      </c>
      <c r="AE65" s="208"/>
      <c r="AF65" s="208"/>
      <c r="AG65" s="208"/>
      <c r="AH65" s="208"/>
      <c r="AI65" s="148">
        <v>17860</v>
      </c>
      <c r="AJ65" s="148">
        <v>500000</v>
      </c>
      <c r="AK65" s="148">
        <v>600000</v>
      </c>
      <c r="AL65" s="148">
        <v>700000</v>
      </c>
      <c r="AM65" s="148">
        <v>372170</v>
      </c>
      <c r="AN65" s="148">
        <v>400000</v>
      </c>
      <c r="AO65" s="148">
        <v>450000</v>
      </c>
      <c r="AP65" s="148">
        <v>480000</v>
      </c>
      <c r="AQ65" s="151">
        <v>1041300</v>
      </c>
      <c r="AR65" s="151">
        <v>3500000</v>
      </c>
      <c r="AS65" s="151">
        <v>2000000</v>
      </c>
      <c r="AT65" s="151">
        <v>2200000</v>
      </c>
      <c r="AU65" s="148">
        <v>258000</v>
      </c>
      <c r="AV65" s="148">
        <v>331148</v>
      </c>
      <c r="AW65" s="148">
        <v>430492</v>
      </c>
      <c r="AX65" s="148">
        <v>532108</v>
      </c>
      <c r="AY65" s="148">
        <v>138337</v>
      </c>
      <c r="AZ65" s="148">
        <v>800000</v>
      </c>
      <c r="BA65" s="148">
        <v>800000</v>
      </c>
      <c r="BB65" s="260">
        <v>1200000</v>
      </c>
      <c r="BC65" s="250">
        <v>865960</v>
      </c>
      <c r="BD65" s="250">
        <v>950000</v>
      </c>
      <c r="BE65" s="250">
        <v>750000</v>
      </c>
      <c r="BF65" s="250">
        <v>750000</v>
      </c>
      <c r="BG65" s="260">
        <v>541512</v>
      </c>
      <c r="BH65" s="260">
        <v>546000</v>
      </c>
      <c r="BI65" s="260">
        <v>600000</v>
      </c>
      <c r="BJ65" s="260">
        <v>700000</v>
      </c>
      <c r="BK65" s="148">
        <v>97564</v>
      </c>
      <c r="BL65" s="148">
        <v>352000</v>
      </c>
      <c r="BM65" s="148">
        <v>700000</v>
      </c>
      <c r="BN65" s="148">
        <v>500000</v>
      </c>
      <c r="BO65" s="148">
        <v>105426.2</v>
      </c>
      <c r="BP65" s="148">
        <v>100000</v>
      </c>
      <c r="BQ65" s="148">
        <v>140000</v>
      </c>
      <c r="BR65" s="148">
        <v>180000</v>
      </c>
      <c r="BS65" s="148">
        <v>334770</v>
      </c>
      <c r="BT65" s="148">
        <v>725100</v>
      </c>
      <c r="BU65" s="148">
        <v>795200</v>
      </c>
      <c r="BV65" s="148">
        <v>795200</v>
      </c>
      <c r="BW65" s="150">
        <v>0</v>
      </c>
      <c r="BX65" s="148">
        <v>300000</v>
      </c>
      <c r="BY65" s="148">
        <v>500000</v>
      </c>
      <c r="BZ65" s="148">
        <v>500000</v>
      </c>
      <c r="CA65" s="152"/>
    </row>
    <row r="66" spans="1:80" s="177" customFormat="1" ht="34.5" customHeight="1" x14ac:dyDescent="0.25">
      <c r="A66" s="161"/>
      <c r="B66" s="179" t="s">
        <v>330</v>
      </c>
      <c r="C66" s="172">
        <f>IF(ISNUMBER(C65/C64),C65/C64,"")</f>
        <v>3.9129266175334104E-2</v>
      </c>
      <c r="D66" s="172">
        <f t="shared" ref="D66:BS66" si="37">IF(ISNUMBER(D65/D64),D65/D64,"")</f>
        <v>9.242462285865008E-2</v>
      </c>
      <c r="E66" s="172">
        <f t="shared" si="37"/>
        <v>8.6982230329199009E-2</v>
      </c>
      <c r="F66" s="172">
        <f t="shared" si="37"/>
        <v>8.9849551473928854E-2</v>
      </c>
      <c r="G66" s="172">
        <f t="shared" si="37"/>
        <v>0.30129508774601516</v>
      </c>
      <c r="H66" s="172">
        <f t="shared" si="37"/>
        <v>0.29335485196780264</v>
      </c>
      <c r="I66" s="172">
        <f t="shared" si="37"/>
        <v>0.29333333333333333</v>
      </c>
      <c r="J66" s="172">
        <f t="shared" si="37"/>
        <v>0.29411764705882354</v>
      </c>
      <c r="K66" s="172">
        <f t="shared" si="37"/>
        <v>2.5944856717983349E-2</v>
      </c>
      <c r="L66" s="172">
        <f t="shared" si="37"/>
        <v>0.11321959738596535</v>
      </c>
      <c r="M66" s="172">
        <f t="shared" si="37"/>
        <v>6.4329316696571215E-2</v>
      </c>
      <c r="N66" s="172">
        <f t="shared" si="37"/>
        <v>6.4329316696571215E-2</v>
      </c>
      <c r="O66" s="172">
        <f t="shared" si="37"/>
        <v>1.2443684116541134E-3</v>
      </c>
      <c r="P66" s="172">
        <f t="shared" si="37"/>
        <v>8.0645161290322578E-2</v>
      </c>
      <c r="Q66" s="172">
        <f t="shared" si="37"/>
        <v>8.0645161290322578E-2</v>
      </c>
      <c r="R66" s="172">
        <f t="shared" si="37"/>
        <v>8.0645161290322578E-2</v>
      </c>
      <c r="S66" s="172">
        <f t="shared" si="37"/>
        <v>1.1834416848601773E-2</v>
      </c>
      <c r="T66" s="172">
        <f t="shared" si="37"/>
        <v>0.2021951240255655</v>
      </c>
      <c r="U66" s="172">
        <f t="shared" si="37"/>
        <v>0.2</v>
      </c>
      <c r="V66" s="172">
        <f t="shared" si="37"/>
        <v>0.18181818181818182</v>
      </c>
      <c r="W66" s="172">
        <f t="shared" si="37"/>
        <v>2.0538838900908504E-2</v>
      </c>
      <c r="X66" s="172">
        <f t="shared" si="37"/>
        <v>1.2874983906270118E-2</v>
      </c>
      <c r="Y66" s="172">
        <f t="shared" si="37"/>
        <v>1.0976948408342482E-2</v>
      </c>
      <c r="Z66" s="172">
        <f t="shared" si="37"/>
        <v>9.4921689606074985E-3</v>
      </c>
      <c r="AA66" s="172">
        <f t="shared" si="37"/>
        <v>2.7221925376282399E-2</v>
      </c>
      <c r="AB66" s="172">
        <f t="shared" si="37"/>
        <v>0.13360039589324355</v>
      </c>
      <c r="AC66" s="172">
        <f t="shared" si="37"/>
        <v>0.15028901734104047</v>
      </c>
      <c r="AD66" s="172">
        <f t="shared" si="37"/>
        <v>0.15</v>
      </c>
      <c r="AE66" s="216">
        <f t="shared" ref="AE66:AL66" si="38">IF(ISNUMBER(AE65/AE64),AE65/AE64,"")</f>
        <v>0</v>
      </c>
      <c r="AF66" s="216">
        <f t="shared" si="38"/>
        <v>0</v>
      </c>
      <c r="AG66" s="216">
        <f t="shared" si="38"/>
        <v>0</v>
      </c>
      <c r="AH66" s="216">
        <f t="shared" si="38"/>
        <v>0</v>
      </c>
      <c r="AI66" s="172">
        <f t="shared" si="38"/>
        <v>1.2741393093725773E-3</v>
      </c>
      <c r="AJ66" s="172">
        <f t="shared" si="38"/>
        <v>2.9895366218236172E-2</v>
      </c>
      <c r="AK66" s="172">
        <f t="shared" si="38"/>
        <v>3.5087719298245612E-2</v>
      </c>
      <c r="AL66" s="172">
        <f t="shared" si="38"/>
        <v>3.888888888888889E-2</v>
      </c>
      <c r="AM66" s="172">
        <f t="shared" si="37"/>
        <v>3.3020859809581672E-2</v>
      </c>
      <c r="AN66" s="172">
        <f t="shared" si="37"/>
        <v>3.4782608695652174E-2</v>
      </c>
      <c r="AO66" s="172">
        <f t="shared" si="37"/>
        <v>3.9130434782608699E-2</v>
      </c>
      <c r="AP66" s="172">
        <f t="shared" si="37"/>
        <v>4.1739130434782612E-2</v>
      </c>
      <c r="AQ66" s="175">
        <f t="shared" si="37"/>
        <v>5.9619889282092484E-2</v>
      </c>
      <c r="AR66" s="175">
        <f t="shared" si="37"/>
        <v>0.23333333333333334</v>
      </c>
      <c r="AS66" s="175">
        <f t="shared" si="37"/>
        <v>0.125</v>
      </c>
      <c r="AT66" s="175">
        <f t="shared" si="37"/>
        <v>0.12941176470588237</v>
      </c>
      <c r="AU66" s="172">
        <f t="shared" si="37"/>
        <v>1.6361256544502618E-2</v>
      </c>
      <c r="AV66" s="172">
        <f t="shared" si="37"/>
        <v>1.9999990336651726E-2</v>
      </c>
      <c r="AW66" s="172">
        <f t="shared" si="37"/>
        <v>2.4999965156195483E-2</v>
      </c>
      <c r="AX66" s="172">
        <f t="shared" si="37"/>
        <v>2.9999971810260501E-2</v>
      </c>
      <c r="AY66" s="172">
        <f t="shared" si="37"/>
        <v>6.6929455385427005E-3</v>
      </c>
      <c r="AZ66" s="172">
        <f t="shared" si="37"/>
        <v>3.7914691943127965E-2</v>
      </c>
      <c r="BA66" s="172">
        <f t="shared" si="37"/>
        <v>3.6866359447004608E-2</v>
      </c>
      <c r="BB66" s="172">
        <f t="shared" si="37"/>
        <v>5.4545454545454543E-2</v>
      </c>
      <c r="BC66" s="234">
        <f t="shared" si="37"/>
        <v>6.6396880459929281E-2</v>
      </c>
      <c r="BD66" s="234">
        <f t="shared" si="37"/>
        <v>6.8592493584074751E-2</v>
      </c>
      <c r="BE66" s="234">
        <f t="shared" si="37"/>
        <v>6.5502183406113537E-2</v>
      </c>
      <c r="BF66" s="234">
        <f t="shared" si="37"/>
        <v>6.5217391304347824E-2</v>
      </c>
      <c r="BG66" s="277">
        <f t="shared" si="37"/>
        <v>9.1388205030644307E-2</v>
      </c>
      <c r="BH66" s="277">
        <f t="shared" si="37"/>
        <v>8.2946888312885367E-2</v>
      </c>
      <c r="BI66" s="277">
        <f t="shared" si="37"/>
        <v>9.6774193548387094E-2</v>
      </c>
      <c r="BJ66" s="277">
        <f t="shared" si="37"/>
        <v>0.109375</v>
      </c>
      <c r="BK66" s="172">
        <f t="shared" si="37"/>
        <v>1.0195941054221993E-2</v>
      </c>
      <c r="BL66" s="172">
        <f t="shared" si="37"/>
        <v>3.7052631578947372E-2</v>
      </c>
      <c r="BM66" s="172">
        <f t="shared" si="37"/>
        <v>7.0000000000000007E-2</v>
      </c>
      <c r="BN66" s="172">
        <f t="shared" si="37"/>
        <v>0.05</v>
      </c>
      <c r="BO66" s="172">
        <f t="shared" si="37"/>
        <v>5.0185984021792862E-2</v>
      </c>
      <c r="BP66" s="172">
        <f t="shared" si="37"/>
        <v>5.9347181008902079E-2</v>
      </c>
      <c r="BQ66" s="172">
        <f t="shared" si="37"/>
        <v>7.7777777777777779E-2</v>
      </c>
      <c r="BR66" s="172">
        <f t="shared" si="37"/>
        <v>0.09</v>
      </c>
      <c r="BS66" s="172">
        <f t="shared" si="37"/>
        <v>4.4635442652106082E-2</v>
      </c>
      <c r="BT66" s="172">
        <f t="shared" ref="BT66:BZ66" si="39">IF(ISNUMBER(BT65/BT64),BT65/BT64,"")</f>
        <v>0.10321708185053381</v>
      </c>
      <c r="BU66" s="172">
        <f t="shared" si="39"/>
        <v>0.10463157894736842</v>
      </c>
      <c r="BV66" s="172">
        <f t="shared" si="39"/>
        <v>0.10463157894736842</v>
      </c>
      <c r="BW66" s="172">
        <f t="shared" si="39"/>
        <v>0</v>
      </c>
      <c r="BX66" s="172">
        <f t="shared" si="39"/>
        <v>0.31578947368421051</v>
      </c>
      <c r="BY66" s="172">
        <f t="shared" si="39"/>
        <v>0.52631523545764691</v>
      </c>
      <c r="BZ66" s="172">
        <f t="shared" si="39"/>
        <v>0.52631468144277593</v>
      </c>
      <c r="CA66" s="176"/>
    </row>
    <row r="67" spans="1:80" s="143" customFormat="1" ht="46.5" customHeight="1" x14ac:dyDescent="0.25">
      <c r="A67" s="247" t="s">
        <v>467</v>
      </c>
      <c r="B67" s="259" t="s">
        <v>484</v>
      </c>
      <c r="C67" s="185">
        <f>SUMIF($G$3:$BZ$3,C$3,$G67:$BZ67)</f>
        <v>0</v>
      </c>
      <c r="D67" s="185">
        <f>SUMIF($G$3:$BZ$3,D$3,$G67:$BZ67)</f>
        <v>0</v>
      </c>
      <c r="E67" s="185">
        <f>SUMIF($G$3:$BZ$3,E$3,$G67:$BZ67)</f>
        <v>3</v>
      </c>
      <c r="F67" s="185">
        <f>SUMIF($G$3:$BZ$3,F$3,$G67:$BZ67)</f>
        <v>10</v>
      </c>
      <c r="G67" s="118"/>
      <c r="H67" s="137"/>
      <c r="I67" s="137"/>
      <c r="J67" s="137">
        <v>1</v>
      </c>
      <c r="K67" s="118"/>
      <c r="L67" s="118"/>
      <c r="M67" s="118">
        <v>1</v>
      </c>
      <c r="N67" s="118">
        <v>1</v>
      </c>
      <c r="O67" s="137"/>
      <c r="P67" s="137"/>
      <c r="Q67" s="137"/>
      <c r="R67" s="137"/>
      <c r="S67" s="137"/>
      <c r="T67" s="137"/>
      <c r="U67" s="137"/>
      <c r="V67" s="118"/>
      <c r="W67" s="118"/>
      <c r="X67" s="137"/>
      <c r="Y67" s="118"/>
      <c r="Z67" s="137">
        <v>1</v>
      </c>
      <c r="AA67" s="118"/>
      <c r="AB67" s="137"/>
      <c r="AC67" s="118">
        <v>1</v>
      </c>
      <c r="AD67" s="118">
        <v>1</v>
      </c>
      <c r="AE67" s="137"/>
      <c r="AF67" s="137"/>
      <c r="AG67" s="137"/>
      <c r="AH67" s="137"/>
      <c r="AI67" s="118"/>
      <c r="AJ67" s="137"/>
      <c r="AK67" s="137">
        <v>1</v>
      </c>
      <c r="AL67" s="137">
        <v>1</v>
      </c>
      <c r="AM67" s="118"/>
      <c r="AN67" s="137"/>
      <c r="AO67" s="137"/>
      <c r="AP67" s="137"/>
      <c r="AQ67" s="118"/>
      <c r="AR67" s="137"/>
      <c r="AS67" s="118"/>
      <c r="AT67" s="137">
        <v>1</v>
      </c>
      <c r="AU67" s="118"/>
      <c r="AV67" s="137"/>
      <c r="AW67" s="137"/>
      <c r="AX67" s="137"/>
      <c r="AY67" s="118"/>
      <c r="AZ67" s="137"/>
      <c r="BA67" s="137"/>
      <c r="BB67" s="231">
        <v>1</v>
      </c>
      <c r="BC67" s="118"/>
      <c r="BD67" s="137"/>
      <c r="BE67" s="137"/>
      <c r="BF67" s="137"/>
      <c r="BG67" s="274"/>
      <c r="BH67" s="274"/>
      <c r="BI67" s="274"/>
      <c r="BJ67" s="206">
        <v>1</v>
      </c>
      <c r="BK67" s="118"/>
      <c r="BL67" s="118"/>
      <c r="BM67" s="118"/>
      <c r="BN67" s="118"/>
      <c r="BO67" s="137"/>
      <c r="BP67" s="137"/>
      <c r="BQ67" s="118"/>
      <c r="BR67" s="118">
        <v>1</v>
      </c>
      <c r="BS67" s="137"/>
      <c r="BT67" s="118"/>
      <c r="BU67" s="118"/>
      <c r="BV67" s="118"/>
      <c r="BW67" s="137"/>
      <c r="BX67" s="137"/>
      <c r="BY67" s="137"/>
      <c r="BZ67" s="137">
        <v>1</v>
      </c>
      <c r="CA67" s="214" t="s">
        <v>71</v>
      </c>
    </row>
    <row r="68" spans="1:80" s="143" customFormat="1" ht="110.25" x14ac:dyDescent="0.25">
      <c r="A68" s="247" t="s">
        <v>468</v>
      </c>
      <c r="B68" s="259" t="s">
        <v>485</v>
      </c>
      <c r="C68" s="194"/>
      <c r="D68" s="196"/>
      <c r="E68" s="131"/>
      <c r="F68" s="122"/>
      <c r="G68" s="131"/>
      <c r="H68" s="222"/>
      <c r="I68" s="131"/>
      <c r="J68" s="222" t="s">
        <v>477</v>
      </c>
      <c r="K68" s="122"/>
      <c r="L68" s="122"/>
      <c r="M68" s="214"/>
      <c r="N68" s="214"/>
      <c r="O68" s="137"/>
      <c r="P68" s="137"/>
      <c r="Q68" s="137"/>
      <c r="R68" s="137"/>
      <c r="S68" s="137"/>
      <c r="T68" s="137"/>
      <c r="U68" s="137"/>
      <c r="V68" s="122"/>
      <c r="W68" s="118"/>
      <c r="X68" s="137"/>
      <c r="Y68" s="122"/>
      <c r="Z68" s="214" t="s">
        <v>478</v>
      </c>
      <c r="AA68" s="122"/>
      <c r="AB68" s="214"/>
      <c r="AC68" s="122" t="s">
        <v>480</v>
      </c>
      <c r="AD68" s="122" t="s">
        <v>481</v>
      </c>
      <c r="AE68" s="137"/>
      <c r="AF68" s="214"/>
      <c r="AG68" s="214"/>
      <c r="AH68" s="214"/>
      <c r="AI68" s="122"/>
      <c r="AJ68" s="214"/>
      <c r="AK68" s="214" t="s">
        <v>489</v>
      </c>
      <c r="AL68" s="214" t="s">
        <v>489</v>
      </c>
      <c r="AM68" s="122"/>
      <c r="AN68" s="214"/>
      <c r="AO68" s="214"/>
      <c r="AP68" s="214"/>
      <c r="AQ68" s="122"/>
      <c r="AR68" s="137"/>
      <c r="AS68" s="122"/>
      <c r="AT68" s="214" t="s">
        <v>490</v>
      </c>
      <c r="AU68" s="122"/>
      <c r="AV68" s="214"/>
      <c r="AW68" s="214"/>
      <c r="AX68" s="214"/>
      <c r="AY68" s="122"/>
      <c r="AZ68" s="122"/>
      <c r="BA68" s="122"/>
      <c r="BB68" s="232" t="s">
        <v>488</v>
      </c>
      <c r="BC68" s="122"/>
      <c r="BD68" s="214"/>
      <c r="BE68" s="214"/>
      <c r="BF68" s="214"/>
      <c r="BG68" s="274"/>
      <c r="BH68" s="274"/>
      <c r="BI68" s="274"/>
      <c r="BJ68" s="232" t="s">
        <v>491</v>
      </c>
      <c r="BK68" s="118"/>
      <c r="BL68" s="118"/>
      <c r="BM68" s="118"/>
      <c r="BN68" s="118"/>
      <c r="BO68" s="137"/>
      <c r="BP68" s="137"/>
      <c r="BQ68" s="122"/>
      <c r="BR68" s="214" t="s">
        <v>492</v>
      </c>
      <c r="BS68" s="137"/>
      <c r="BT68" s="122"/>
      <c r="BU68" s="122"/>
      <c r="BV68" s="122"/>
      <c r="BW68" s="137"/>
      <c r="BX68" s="137"/>
      <c r="BY68" s="257" t="s">
        <v>482</v>
      </c>
      <c r="BZ68" s="137" t="s">
        <v>483</v>
      </c>
      <c r="CA68" s="214" t="s">
        <v>71</v>
      </c>
    </row>
    <row r="69" spans="1:80" s="143" customFormat="1" ht="46.5" customHeight="1" x14ac:dyDescent="0.25">
      <c r="A69" s="247" t="s">
        <v>469</v>
      </c>
      <c r="B69" s="259" t="s">
        <v>471</v>
      </c>
      <c r="C69" s="198">
        <f t="shared" ref="C69:F70" si="40">SUMIF($G$3:$BV$3,C$3,$G69:$BZ69)</f>
        <v>179066184.68000001</v>
      </c>
      <c r="D69" s="198">
        <f t="shared" si="40"/>
        <v>174254192.41</v>
      </c>
      <c r="E69" s="198">
        <f t="shared" si="40"/>
        <v>181090000</v>
      </c>
      <c r="F69" s="198">
        <f t="shared" si="40"/>
        <v>186635000</v>
      </c>
      <c r="G69" s="251">
        <v>6937300</v>
      </c>
      <c r="H69" s="252">
        <v>7000000</v>
      </c>
      <c r="I69" s="252">
        <v>7200000</v>
      </c>
      <c r="J69" s="252">
        <v>7500000</v>
      </c>
      <c r="K69" s="251">
        <v>8869086</v>
      </c>
      <c r="L69" s="251">
        <v>7071667</v>
      </c>
      <c r="M69" s="251">
        <v>7000000</v>
      </c>
      <c r="N69" s="251">
        <v>7000000</v>
      </c>
      <c r="O69" s="251">
        <v>6027153.96</v>
      </c>
      <c r="P69" s="251">
        <v>6200000</v>
      </c>
      <c r="Q69" s="251">
        <v>6200000</v>
      </c>
      <c r="R69" s="251">
        <v>6200000</v>
      </c>
      <c r="S69" s="252">
        <v>10077000</v>
      </c>
      <c r="T69" s="252">
        <v>11000000</v>
      </c>
      <c r="U69" s="252">
        <v>12000000</v>
      </c>
      <c r="V69" s="251">
        <v>13000000</v>
      </c>
      <c r="W69" s="251">
        <v>6903993</v>
      </c>
      <c r="X69" s="252">
        <v>7737000</v>
      </c>
      <c r="Y69" s="251">
        <v>9110000</v>
      </c>
      <c r="Z69" s="252">
        <v>10535000</v>
      </c>
      <c r="AA69" s="251">
        <v>16116347.17</v>
      </c>
      <c r="AB69" s="263">
        <v>16300000</v>
      </c>
      <c r="AC69" s="252">
        <v>17200000</v>
      </c>
      <c r="AD69" s="252">
        <v>17700000</v>
      </c>
      <c r="AE69" s="265">
        <v>382207.6</v>
      </c>
      <c r="AF69" s="265">
        <v>700000</v>
      </c>
      <c r="AG69" s="265">
        <v>700000</v>
      </c>
      <c r="AH69" s="265">
        <v>700000</v>
      </c>
      <c r="AI69" s="251">
        <v>15436616.4</v>
      </c>
      <c r="AJ69" s="252">
        <v>18000000</v>
      </c>
      <c r="AK69" s="251">
        <v>19000000</v>
      </c>
      <c r="AL69" s="251">
        <v>20000000</v>
      </c>
      <c r="AM69" s="251">
        <v>12369175</v>
      </c>
      <c r="AN69" s="252">
        <v>10000000</v>
      </c>
      <c r="AO69" s="252">
        <v>10000000</v>
      </c>
      <c r="AP69" s="252">
        <v>10000000</v>
      </c>
      <c r="AQ69" s="151">
        <v>17465648</v>
      </c>
      <c r="AR69" s="208">
        <v>15000000</v>
      </c>
      <c r="AS69" s="208">
        <v>16000000</v>
      </c>
      <c r="AT69" s="208">
        <v>17000000</v>
      </c>
      <c r="AU69" s="251">
        <v>15723084</v>
      </c>
      <c r="AV69" s="252">
        <v>15770000</v>
      </c>
      <c r="AW69" s="252">
        <v>15780000</v>
      </c>
      <c r="AX69" s="252">
        <v>15800000</v>
      </c>
      <c r="AY69" s="251">
        <v>22107524</v>
      </c>
      <c r="AZ69" s="252">
        <v>22500000</v>
      </c>
      <c r="BA69" s="251">
        <v>23000000</v>
      </c>
      <c r="BB69" s="251">
        <v>23000000</v>
      </c>
      <c r="BC69" s="250">
        <v>14606771</v>
      </c>
      <c r="BD69" s="250">
        <v>11368000</v>
      </c>
      <c r="BE69" s="250">
        <v>11450000</v>
      </c>
      <c r="BF69" s="250">
        <v>11500000</v>
      </c>
      <c r="BG69" s="260">
        <v>6548455.0199999996</v>
      </c>
      <c r="BH69" s="278">
        <v>6582525.4100000001</v>
      </c>
      <c r="BI69" s="278">
        <v>6300000</v>
      </c>
      <c r="BJ69" s="278">
        <v>6500000</v>
      </c>
      <c r="BK69" s="252">
        <v>9568905.8499999996</v>
      </c>
      <c r="BL69" s="252">
        <v>9500000</v>
      </c>
      <c r="BM69" s="252">
        <v>10000000</v>
      </c>
      <c r="BN69" s="251">
        <v>10000000</v>
      </c>
      <c r="BO69" s="251">
        <v>2426824.0299999998</v>
      </c>
      <c r="BP69" s="251">
        <v>2500000</v>
      </c>
      <c r="BQ69" s="251">
        <v>2550000</v>
      </c>
      <c r="BR69" s="251">
        <v>2600000</v>
      </c>
      <c r="BS69" s="252">
        <v>7500093.6500000004</v>
      </c>
      <c r="BT69" s="252">
        <v>7025000</v>
      </c>
      <c r="BU69" s="251">
        <v>7600000</v>
      </c>
      <c r="BV69" s="251">
        <v>7600000</v>
      </c>
      <c r="BW69" s="252">
        <v>819017.05</v>
      </c>
      <c r="BX69" s="251">
        <v>950000</v>
      </c>
      <c r="BY69" s="251">
        <v>950001</v>
      </c>
      <c r="BZ69" s="251">
        <v>950002</v>
      </c>
      <c r="CA69" s="214" t="s">
        <v>71</v>
      </c>
    </row>
    <row r="70" spans="1:80" s="143" customFormat="1" ht="54.75" customHeight="1" x14ac:dyDescent="0.25">
      <c r="A70" s="247" t="s">
        <v>470</v>
      </c>
      <c r="B70" s="259" t="s">
        <v>472</v>
      </c>
      <c r="C70" s="198">
        <f t="shared" si="40"/>
        <v>126885205.98999999</v>
      </c>
      <c r="D70" s="198">
        <f t="shared" si="40"/>
        <v>128199074</v>
      </c>
      <c r="E70" s="148">
        <f t="shared" si="40"/>
        <v>134856000</v>
      </c>
      <c r="F70" s="148">
        <f t="shared" si="40"/>
        <v>141324000</v>
      </c>
      <c r="G70" s="148">
        <v>3982600</v>
      </c>
      <c r="H70" s="208">
        <v>4000000</v>
      </c>
      <c r="I70" s="148">
        <v>4500000</v>
      </c>
      <c r="J70" s="208">
        <v>5000000</v>
      </c>
      <c r="K70" s="148">
        <v>6104397</v>
      </c>
      <c r="L70" s="148">
        <v>4801000</v>
      </c>
      <c r="M70" s="208">
        <v>4000000</v>
      </c>
      <c r="N70" s="208">
        <v>4000000</v>
      </c>
      <c r="O70" s="148">
        <v>5200000</v>
      </c>
      <c r="P70" s="148">
        <v>5200000</v>
      </c>
      <c r="Q70" s="148">
        <v>5200000</v>
      </c>
      <c r="R70" s="148">
        <v>5200000</v>
      </c>
      <c r="S70" s="208">
        <v>8990000</v>
      </c>
      <c r="T70" s="208">
        <v>10000000</v>
      </c>
      <c r="U70" s="208">
        <v>11000000</v>
      </c>
      <c r="V70" s="148">
        <v>12000000</v>
      </c>
      <c r="W70" s="148">
        <v>6268600</v>
      </c>
      <c r="X70" s="208">
        <v>7237000</v>
      </c>
      <c r="Y70" s="148">
        <v>8610000</v>
      </c>
      <c r="Z70" s="208">
        <v>10035000</v>
      </c>
      <c r="AA70" s="148">
        <v>7858352.1699999999</v>
      </c>
      <c r="AB70" s="208">
        <v>8000000</v>
      </c>
      <c r="AC70" s="208">
        <v>8100000</v>
      </c>
      <c r="AD70" s="208">
        <v>8200000</v>
      </c>
      <c r="AE70" s="208">
        <v>0</v>
      </c>
      <c r="AF70" s="208">
        <v>0</v>
      </c>
      <c r="AG70" s="208">
        <v>0</v>
      </c>
      <c r="AH70" s="208">
        <v>0</v>
      </c>
      <c r="AI70" s="148">
        <v>14474555.199999999</v>
      </c>
      <c r="AJ70" s="208">
        <v>17000000</v>
      </c>
      <c r="AK70" s="148">
        <v>18000000</v>
      </c>
      <c r="AL70" s="148">
        <v>19000000</v>
      </c>
      <c r="AM70" s="148">
        <v>9775998.2699999996</v>
      </c>
      <c r="AN70" s="208">
        <v>9000000</v>
      </c>
      <c r="AO70" s="208">
        <v>9500000</v>
      </c>
      <c r="AP70" s="208">
        <v>9500000</v>
      </c>
      <c r="AQ70" s="208">
        <v>8374268.0999999996</v>
      </c>
      <c r="AR70" s="208">
        <v>9000000</v>
      </c>
      <c r="AS70" s="208">
        <v>10000000</v>
      </c>
      <c r="AT70" s="208">
        <v>11000000</v>
      </c>
      <c r="AU70" s="148">
        <v>10561433</v>
      </c>
      <c r="AV70" s="148">
        <v>10670000</v>
      </c>
      <c r="AW70" s="148">
        <v>11046000</v>
      </c>
      <c r="AX70" s="148">
        <v>11139000</v>
      </c>
      <c r="AY70" s="148">
        <v>18919452</v>
      </c>
      <c r="AZ70" s="208">
        <v>20000000</v>
      </c>
      <c r="BA70" s="148">
        <v>20500000</v>
      </c>
      <c r="BB70" s="148">
        <v>20500000</v>
      </c>
      <c r="BC70" s="250">
        <v>9969625</v>
      </c>
      <c r="BD70" s="250">
        <v>9610000</v>
      </c>
      <c r="BE70" s="250">
        <v>9800000</v>
      </c>
      <c r="BF70" s="250">
        <v>9900000</v>
      </c>
      <c r="BG70" s="260">
        <v>4727695.4000000004</v>
      </c>
      <c r="BH70" s="278">
        <v>4911074</v>
      </c>
      <c r="BI70" s="278">
        <v>5250000</v>
      </c>
      <c r="BJ70" s="278">
        <v>5450000</v>
      </c>
      <c r="BK70" s="208">
        <v>7603005.8499999996</v>
      </c>
      <c r="BL70" s="208">
        <v>5000000</v>
      </c>
      <c r="BM70" s="208">
        <v>5000000</v>
      </c>
      <c r="BN70" s="148">
        <v>6000000</v>
      </c>
      <c r="BO70" s="148">
        <v>377500</v>
      </c>
      <c r="BP70" s="148">
        <v>500000</v>
      </c>
      <c r="BQ70" s="148">
        <v>550000</v>
      </c>
      <c r="BR70" s="148">
        <v>600000</v>
      </c>
      <c r="BS70" s="208">
        <v>3697724</v>
      </c>
      <c r="BT70" s="208">
        <v>3270000</v>
      </c>
      <c r="BU70" s="148">
        <v>3800000</v>
      </c>
      <c r="BV70" s="208">
        <v>3800000</v>
      </c>
      <c r="BW70" s="208">
        <v>805907.05</v>
      </c>
      <c r="BX70" s="148">
        <v>900000</v>
      </c>
      <c r="BY70" s="148">
        <v>900000</v>
      </c>
      <c r="BZ70" s="148">
        <v>900000</v>
      </c>
      <c r="CA70" s="214" t="s">
        <v>71</v>
      </c>
    </row>
    <row r="71" spans="1:80" s="143" customFormat="1" ht="52.5" customHeight="1" x14ac:dyDescent="0.25">
      <c r="A71" s="247"/>
      <c r="B71" s="259" t="s">
        <v>473</v>
      </c>
      <c r="C71" s="172">
        <f>IF(ISNUMBER(C70/C69),C70/C69,"")</f>
        <v>0.70859389904771819</v>
      </c>
      <c r="D71" s="172">
        <f t="shared" ref="D71:BO71" si="41">IF(ISNUMBER(D70/D69),D70/D69,"")</f>
        <v>0.73570151872364931</v>
      </c>
      <c r="E71" s="172">
        <f t="shared" si="41"/>
        <v>0.74469048539400295</v>
      </c>
      <c r="F71" s="172">
        <f t="shared" si="41"/>
        <v>0.75722131433010953</v>
      </c>
      <c r="G71" s="172">
        <f t="shared" si="41"/>
        <v>0.57408501866720485</v>
      </c>
      <c r="H71" s="172">
        <f t="shared" si="41"/>
        <v>0.5714285714285714</v>
      </c>
      <c r="I71" s="172">
        <f t="shared" si="41"/>
        <v>0.625</v>
      </c>
      <c r="J71" s="172">
        <f t="shared" si="41"/>
        <v>0.66666666666666663</v>
      </c>
      <c r="K71" s="172">
        <f t="shared" si="41"/>
        <v>0.68827802549214201</v>
      </c>
      <c r="L71" s="172">
        <f t="shared" si="41"/>
        <v>0.67890640212555253</v>
      </c>
      <c r="M71" s="172">
        <f t="shared" si="41"/>
        <v>0.5714285714285714</v>
      </c>
      <c r="N71" s="172">
        <f t="shared" si="41"/>
        <v>0.5714285714285714</v>
      </c>
      <c r="O71" s="172">
        <f t="shared" si="41"/>
        <v>0.86276209874685195</v>
      </c>
      <c r="P71" s="172">
        <f t="shared" si="41"/>
        <v>0.83870967741935487</v>
      </c>
      <c r="Q71" s="172">
        <f t="shared" si="41"/>
        <v>0.83870967741935487</v>
      </c>
      <c r="R71" s="172">
        <f t="shared" si="41"/>
        <v>0.83870967741935487</v>
      </c>
      <c r="S71" s="172">
        <f t="shared" si="41"/>
        <v>0.89213059442294329</v>
      </c>
      <c r="T71" s="172">
        <f t="shared" si="41"/>
        <v>0.90909090909090906</v>
      </c>
      <c r="U71" s="172">
        <f t="shared" si="41"/>
        <v>0.91666666666666663</v>
      </c>
      <c r="V71" s="172">
        <f t="shared" si="41"/>
        <v>0.92307692307692313</v>
      </c>
      <c r="W71" s="172">
        <f t="shared" si="41"/>
        <v>0.90796731688459131</v>
      </c>
      <c r="X71" s="172">
        <f t="shared" si="41"/>
        <v>0.93537546852785314</v>
      </c>
      <c r="Y71" s="172">
        <f t="shared" si="41"/>
        <v>0.94511525795828755</v>
      </c>
      <c r="Z71" s="172">
        <f t="shared" si="41"/>
        <v>0.95253915519696253</v>
      </c>
      <c r="AA71" s="172">
        <f t="shared" si="41"/>
        <v>0.4876013210132405</v>
      </c>
      <c r="AB71" s="172">
        <f t="shared" si="41"/>
        <v>0.49079754601226994</v>
      </c>
      <c r="AC71" s="172">
        <f t="shared" si="41"/>
        <v>0.47093023255813954</v>
      </c>
      <c r="AD71" s="172">
        <f t="shared" si="41"/>
        <v>0.4632768361581921</v>
      </c>
      <c r="AE71" s="172">
        <f t="shared" si="41"/>
        <v>0</v>
      </c>
      <c r="AF71" s="172">
        <f t="shared" si="41"/>
        <v>0</v>
      </c>
      <c r="AG71" s="172">
        <f t="shared" si="41"/>
        <v>0</v>
      </c>
      <c r="AH71" s="172">
        <f t="shared" si="41"/>
        <v>0</v>
      </c>
      <c r="AI71" s="172">
        <f t="shared" si="41"/>
        <v>0.93767667893852691</v>
      </c>
      <c r="AJ71" s="172">
        <f t="shared" si="41"/>
        <v>0.94444444444444442</v>
      </c>
      <c r="AK71" s="172">
        <f t="shared" si="41"/>
        <v>0.94736842105263153</v>
      </c>
      <c r="AL71" s="172">
        <f t="shared" si="41"/>
        <v>0.95</v>
      </c>
      <c r="AM71" s="172">
        <f t="shared" si="41"/>
        <v>0.79035168230702524</v>
      </c>
      <c r="AN71" s="172">
        <f t="shared" si="41"/>
        <v>0.9</v>
      </c>
      <c r="AO71" s="172">
        <f t="shared" si="41"/>
        <v>0.95</v>
      </c>
      <c r="AP71" s="172">
        <f t="shared" si="41"/>
        <v>0.95</v>
      </c>
      <c r="AQ71" s="172">
        <f t="shared" si="41"/>
        <v>0.4794707931821367</v>
      </c>
      <c r="AR71" s="172">
        <f t="shared" si="41"/>
        <v>0.6</v>
      </c>
      <c r="AS71" s="172">
        <f t="shared" si="41"/>
        <v>0.625</v>
      </c>
      <c r="AT71" s="172">
        <f t="shared" si="41"/>
        <v>0.6470588235294118</v>
      </c>
      <c r="AU71" s="172">
        <f t="shared" si="41"/>
        <v>0.671715103729014</v>
      </c>
      <c r="AV71" s="172">
        <f t="shared" si="41"/>
        <v>0.6766011414077362</v>
      </c>
      <c r="AW71" s="172">
        <f t="shared" si="41"/>
        <v>0.7</v>
      </c>
      <c r="AX71" s="172">
        <f t="shared" si="41"/>
        <v>0.70499999999999996</v>
      </c>
      <c r="AY71" s="172">
        <f t="shared" si="41"/>
        <v>0.85579244423753653</v>
      </c>
      <c r="AZ71" s="172">
        <f t="shared" si="41"/>
        <v>0.88888888888888884</v>
      </c>
      <c r="BA71" s="172">
        <f t="shared" si="41"/>
        <v>0.89130434782608692</v>
      </c>
      <c r="BB71" s="172">
        <f t="shared" si="41"/>
        <v>0.89130434782608692</v>
      </c>
      <c r="BC71" s="172">
        <f t="shared" si="41"/>
        <v>0.68253449034013058</v>
      </c>
      <c r="BD71" s="172">
        <f t="shared" si="41"/>
        <v>0.84535538353272344</v>
      </c>
      <c r="BE71" s="172">
        <f t="shared" si="41"/>
        <v>0.85589519650655022</v>
      </c>
      <c r="BF71" s="172">
        <f t="shared" si="41"/>
        <v>0.86086956521739133</v>
      </c>
      <c r="BG71" s="277">
        <f t="shared" si="41"/>
        <v>0.72195584844988381</v>
      </c>
      <c r="BH71" s="277">
        <f t="shared" si="41"/>
        <v>0.74607748456834289</v>
      </c>
      <c r="BI71" s="277">
        <f t="shared" si="41"/>
        <v>0.83333333333333337</v>
      </c>
      <c r="BJ71" s="277">
        <f t="shared" si="41"/>
        <v>0.83846153846153848</v>
      </c>
      <c r="BK71" s="172">
        <f t="shared" si="41"/>
        <v>0.79455331353270653</v>
      </c>
      <c r="BL71" s="172">
        <f t="shared" si="41"/>
        <v>0.52631578947368418</v>
      </c>
      <c r="BM71" s="172">
        <f t="shared" si="41"/>
        <v>0.5</v>
      </c>
      <c r="BN71" s="172">
        <f t="shared" si="41"/>
        <v>0.6</v>
      </c>
      <c r="BO71" s="172">
        <f t="shared" si="41"/>
        <v>0.15555309957928842</v>
      </c>
      <c r="BP71" s="172">
        <f>IF(ISNUMBER(BP70/BP69),BP70/BP69,"")</f>
        <v>0.2</v>
      </c>
      <c r="BQ71" s="172">
        <f>IF(ISNUMBER(BQ70/BQ69),BQ70/BQ69,"")</f>
        <v>0.21568627450980393</v>
      </c>
      <c r="BR71" s="172">
        <f>IF(ISNUMBER(BR70/BR69),BR70/BR69,"")</f>
        <v>0.23076923076923078</v>
      </c>
      <c r="BS71" s="172">
        <f t="shared" ref="BS71:BZ71" si="42">IF(ISNUMBER(BS70/BS69),BS70/BS69,"")</f>
        <v>0.49302371044393556</v>
      </c>
      <c r="BT71" s="172">
        <f t="shared" si="42"/>
        <v>0.46548042704626336</v>
      </c>
      <c r="BU71" s="172">
        <f t="shared" si="42"/>
        <v>0.5</v>
      </c>
      <c r="BV71" s="172">
        <f t="shared" si="42"/>
        <v>0.5</v>
      </c>
      <c r="BW71" s="172">
        <f t="shared" si="42"/>
        <v>0.98399300722738314</v>
      </c>
      <c r="BX71" s="172">
        <f t="shared" si="42"/>
        <v>0.94736842105263153</v>
      </c>
      <c r="BY71" s="172">
        <f t="shared" si="42"/>
        <v>0.94736742382376438</v>
      </c>
      <c r="BZ71" s="172">
        <f t="shared" si="42"/>
        <v>0.94736642659699666</v>
      </c>
      <c r="CA71" s="214"/>
    </row>
    <row r="72" spans="1:80" x14ac:dyDescent="0.25">
      <c r="AE72" s="114"/>
      <c r="AF72" s="114"/>
      <c r="AG72" s="114"/>
      <c r="AH72" s="114"/>
      <c r="AQ72" s="217"/>
      <c r="AR72" s="217"/>
      <c r="AS72" s="217"/>
      <c r="AT72" s="217"/>
      <c r="BK72" s="246"/>
      <c r="BL72" s="246"/>
      <c r="BM72" s="246"/>
      <c r="BN72" s="246"/>
      <c r="CA72" s="114"/>
      <c r="CB72" s="115"/>
    </row>
    <row r="75" spans="1:80" x14ac:dyDescent="0.25">
      <c r="G75" s="266">
        <f>SUM(H64:J64)</f>
        <v>22817681.68</v>
      </c>
    </row>
  </sheetData>
  <sheetProtection formatCells="0" formatColumns="0" formatRows="0" autoFilter="0" pivotTables="0"/>
  <autoFilter ref="A3:F3"/>
  <mergeCells count="22">
    <mergeCell ref="BS2:BV2"/>
    <mergeCell ref="BW2:BZ2"/>
    <mergeCell ref="CA2:CA3"/>
    <mergeCell ref="AU2:AX2"/>
    <mergeCell ref="AY2:BB2"/>
    <mergeCell ref="BC2:BF2"/>
    <mergeCell ref="BG2:BJ2"/>
    <mergeCell ref="BK2:BN2"/>
    <mergeCell ref="BO2:BR2"/>
    <mergeCell ref="AQ2:AT2"/>
    <mergeCell ref="A2:A3"/>
    <mergeCell ref="B2:B3"/>
    <mergeCell ref="C2:F2"/>
    <mergeCell ref="G2:J2"/>
    <mergeCell ref="K2:N2"/>
    <mergeCell ref="O2:R2"/>
    <mergeCell ref="AE2:AH2"/>
    <mergeCell ref="S2:V2"/>
    <mergeCell ref="W2:Z2"/>
    <mergeCell ref="AA2:AD2"/>
    <mergeCell ref="AI2:AL2"/>
    <mergeCell ref="AM2:AP2"/>
  </mergeCells>
  <pageMargins left="0.70866141732283472" right="0.70866141732283472" top="0.74803149606299213" bottom="0.74803149606299213" header="0.31496062992125984" footer="0.31496062992125984"/>
  <pageSetup paperSize="9" scale="73" fitToHeight="3" orientation="landscape" r:id="rId1"/>
  <colBreaks count="10" manualBreakCount="10">
    <brk id="6" max="1048575" man="1"/>
    <brk id="10" max="1048575" man="1"/>
    <brk id="18" max="53" man="1"/>
    <brk id="26" max="1048575" man="1"/>
    <brk id="34" max="53" man="1"/>
    <brk id="38" max="53" man="1"/>
    <brk id="42" max="53" man="1"/>
    <brk id="54" max="53" man="1"/>
    <brk id="62" max="1048575" man="1"/>
    <brk id="70"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2"/>
  <sheetViews>
    <sheetView showGridLines="0" showZeros="0" zoomScale="75" zoomScaleNormal="75" workbookViewId="0">
      <pane xSplit="2" ySplit="2" topLeftCell="C3" activePane="bottomRight" state="frozen"/>
      <selection pane="topRight" activeCell="C1" sqref="C1"/>
      <selection pane="bottomLeft" activeCell="A4" sqref="A4"/>
      <selection pane="bottomRight" activeCell="A14" sqref="A14"/>
    </sheetView>
  </sheetViews>
  <sheetFormatPr defaultRowHeight="15.75" x14ac:dyDescent="0.25"/>
  <cols>
    <col min="1" max="1" width="4.5" style="285" customWidth="1"/>
    <col min="2" max="2" width="62.375" style="286" customWidth="1"/>
    <col min="3" max="5" width="11.125" style="287" customWidth="1"/>
    <col min="6" max="23" width="10.125" style="288" customWidth="1"/>
    <col min="24" max="24" width="14.125" style="288" customWidth="1"/>
    <col min="25" max="16384" width="9" style="289"/>
  </cols>
  <sheetData>
    <row r="2" spans="1:24" s="359" customFormat="1" ht="15.75" customHeight="1" x14ac:dyDescent="0.25">
      <c r="A2" s="358" t="s">
        <v>750</v>
      </c>
      <c r="B2" s="425" t="s">
        <v>751</v>
      </c>
      <c r="C2" s="427" t="s">
        <v>228</v>
      </c>
      <c r="D2" s="427" t="s">
        <v>752</v>
      </c>
      <c r="E2" s="427" t="s">
        <v>753</v>
      </c>
      <c r="F2" s="428" t="s">
        <v>93</v>
      </c>
      <c r="G2" s="428" t="s">
        <v>156</v>
      </c>
      <c r="H2" s="428" t="s">
        <v>220</v>
      </c>
      <c r="I2" s="428" t="s">
        <v>142</v>
      </c>
      <c r="J2" s="428" t="s">
        <v>754</v>
      </c>
      <c r="K2" s="428" t="s">
        <v>92</v>
      </c>
      <c r="L2" s="429" t="s">
        <v>116</v>
      </c>
      <c r="M2" s="429" t="s">
        <v>405</v>
      </c>
      <c r="N2" s="429" t="s">
        <v>755</v>
      </c>
      <c r="O2" s="429" t="s">
        <v>181</v>
      </c>
      <c r="P2" s="428" t="s">
        <v>162</v>
      </c>
      <c r="Q2" s="428" t="s">
        <v>196</v>
      </c>
      <c r="R2" s="428" t="s">
        <v>132</v>
      </c>
      <c r="S2" s="428" t="s">
        <v>210</v>
      </c>
      <c r="T2" s="428" t="s">
        <v>217</v>
      </c>
      <c r="U2" s="428" t="s">
        <v>121</v>
      </c>
      <c r="V2" s="428" t="s">
        <v>170</v>
      </c>
      <c r="W2" s="428" t="s">
        <v>167</v>
      </c>
      <c r="X2" s="429" t="s">
        <v>158</v>
      </c>
    </row>
    <row r="3" spans="1:24" s="286" customFormat="1" ht="56.25" customHeight="1" x14ac:dyDescent="0.25">
      <c r="A3" s="426" t="s">
        <v>756</v>
      </c>
      <c r="B3" s="360" t="s">
        <v>822</v>
      </c>
      <c r="C3" s="361">
        <f>SUM(F3:X3)</f>
        <v>13631</v>
      </c>
      <c r="D3" s="361">
        <f>C3-J3-N3</f>
        <v>13279</v>
      </c>
      <c r="E3" s="361">
        <f>D3-M3</f>
        <v>13066</v>
      </c>
      <c r="F3" s="362">
        <v>754</v>
      </c>
      <c r="G3" s="362">
        <v>713</v>
      </c>
      <c r="H3" s="362">
        <v>735</v>
      </c>
      <c r="I3" s="362">
        <v>338</v>
      </c>
      <c r="J3" s="362">
        <v>38</v>
      </c>
      <c r="K3" s="362">
        <v>508</v>
      </c>
      <c r="L3" s="362">
        <v>1636</v>
      </c>
      <c r="M3" s="362">
        <v>213</v>
      </c>
      <c r="N3" s="362">
        <v>314</v>
      </c>
      <c r="O3" s="363">
        <v>1213</v>
      </c>
      <c r="P3" s="362">
        <v>823</v>
      </c>
      <c r="Q3" s="362">
        <v>904</v>
      </c>
      <c r="R3" s="362">
        <v>1138</v>
      </c>
      <c r="S3" s="362">
        <v>1417</v>
      </c>
      <c r="T3" s="362">
        <v>1030</v>
      </c>
      <c r="U3" s="362">
        <v>581</v>
      </c>
      <c r="V3" s="362">
        <v>453</v>
      </c>
      <c r="W3" s="362">
        <v>350</v>
      </c>
      <c r="X3" s="362">
        <v>473</v>
      </c>
    </row>
    <row r="4" spans="1:24" s="366" customFormat="1" ht="91.5" customHeight="1" x14ac:dyDescent="0.25">
      <c r="A4" s="364" t="s">
        <v>758</v>
      </c>
      <c r="B4" s="360" t="s">
        <v>759</v>
      </c>
      <c r="C4" s="361">
        <f t="shared" ref="C4:C12" si="0">SUM(F4:X4)</f>
        <v>13279</v>
      </c>
      <c r="D4" s="361">
        <f>C4-J4-N4</f>
        <v>13279</v>
      </c>
      <c r="E4" s="361">
        <f>D4-M4</f>
        <v>13066</v>
      </c>
      <c r="F4" s="365">
        <v>754</v>
      </c>
      <c r="G4" s="365">
        <v>713</v>
      </c>
      <c r="H4" s="365">
        <v>735</v>
      </c>
      <c r="I4" s="365">
        <v>338</v>
      </c>
      <c r="J4" s="365"/>
      <c r="K4" s="365">
        <v>508</v>
      </c>
      <c r="L4" s="365">
        <v>1636</v>
      </c>
      <c r="M4" s="365">
        <v>213</v>
      </c>
      <c r="N4" s="365"/>
      <c r="O4" s="365">
        <v>1213</v>
      </c>
      <c r="P4" s="365">
        <v>823</v>
      </c>
      <c r="Q4" s="365">
        <v>904</v>
      </c>
      <c r="R4" s="365">
        <v>1138</v>
      </c>
      <c r="S4" s="365">
        <v>1417</v>
      </c>
      <c r="T4" s="365">
        <f>T3</f>
        <v>1030</v>
      </c>
      <c r="U4" s="365">
        <v>581</v>
      </c>
      <c r="V4" s="365">
        <v>453</v>
      </c>
      <c r="W4" s="365">
        <v>350</v>
      </c>
      <c r="X4" s="365">
        <v>473</v>
      </c>
    </row>
    <row r="5" spans="1:24" s="366" customFormat="1" ht="91.5" customHeight="1" x14ac:dyDescent="0.25">
      <c r="A5" s="364"/>
      <c r="B5" s="360" t="s">
        <v>330</v>
      </c>
      <c r="C5" s="367">
        <f>C4/C3</f>
        <v>0.97417650942704126</v>
      </c>
      <c r="D5" s="367">
        <f>D4/D3</f>
        <v>1</v>
      </c>
      <c r="E5" s="367">
        <f>E4/E3</f>
        <v>1</v>
      </c>
      <c r="F5" s="365"/>
      <c r="G5" s="365"/>
      <c r="H5" s="365"/>
      <c r="I5" s="365"/>
      <c r="J5" s="365"/>
      <c r="K5" s="365"/>
      <c r="L5" s="365">
        <v>1</v>
      </c>
      <c r="M5" s="365"/>
      <c r="N5" s="365"/>
      <c r="O5" s="365"/>
      <c r="P5" s="365"/>
      <c r="Q5" s="365"/>
      <c r="R5" s="365"/>
      <c r="S5" s="365"/>
      <c r="T5" s="365"/>
      <c r="U5" s="365"/>
      <c r="V5" s="365"/>
      <c r="W5" s="365"/>
      <c r="X5" s="365"/>
    </row>
    <row r="6" spans="1:24" s="286" customFormat="1" ht="74.25" customHeight="1" x14ac:dyDescent="0.25">
      <c r="A6" s="426" t="s">
        <v>760</v>
      </c>
      <c r="B6" s="368" t="s">
        <v>761</v>
      </c>
      <c r="C6" s="369">
        <f t="shared" si="0"/>
        <v>180</v>
      </c>
      <c r="D6" s="370"/>
      <c r="E6" s="370"/>
      <c r="F6" s="362">
        <v>32</v>
      </c>
      <c r="G6" s="362">
        <v>22</v>
      </c>
      <c r="H6" s="362"/>
      <c r="I6" s="362">
        <v>15</v>
      </c>
      <c r="J6" s="362"/>
      <c r="K6" s="362">
        <v>21</v>
      </c>
      <c r="L6" s="362">
        <v>39</v>
      </c>
      <c r="M6" s="362"/>
      <c r="N6" s="362"/>
      <c r="O6" s="370"/>
      <c r="P6" s="362"/>
      <c r="Q6" s="362">
        <v>9</v>
      </c>
      <c r="R6" s="362"/>
      <c r="S6" s="362">
        <v>31</v>
      </c>
      <c r="T6" s="362"/>
      <c r="U6" s="362">
        <v>11</v>
      </c>
      <c r="V6" s="362"/>
      <c r="W6" s="362"/>
      <c r="X6" s="362"/>
    </row>
    <row r="7" spans="1:24" s="366" customFormat="1" ht="45.75" customHeight="1" x14ac:dyDescent="0.25">
      <c r="A7" s="364" t="s">
        <v>762</v>
      </c>
      <c r="B7" s="368" t="s">
        <v>763</v>
      </c>
      <c r="C7" s="371">
        <f t="shared" si="0"/>
        <v>157</v>
      </c>
      <c r="D7" s="372"/>
      <c r="E7" s="372"/>
      <c r="F7" s="365">
        <v>70</v>
      </c>
      <c r="G7" s="365">
        <v>14</v>
      </c>
      <c r="H7" s="365"/>
      <c r="I7" s="365">
        <v>14</v>
      </c>
      <c r="J7" s="365"/>
      <c r="K7" s="365">
        <v>17</v>
      </c>
      <c r="L7" s="365">
        <v>12</v>
      </c>
      <c r="M7" s="365"/>
      <c r="N7" s="365"/>
      <c r="O7" s="372"/>
      <c r="P7" s="365"/>
      <c r="Q7" s="365">
        <v>7</v>
      </c>
      <c r="R7" s="365"/>
      <c r="S7" s="365">
        <v>14</v>
      </c>
      <c r="T7" s="365"/>
      <c r="U7" s="365">
        <v>9</v>
      </c>
      <c r="V7" s="365"/>
      <c r="W7" s="365"/>
      <c r="X7" s="365"/>
    </row>
    <row r="8" spans="1:24" s="376" customFormat="1" ht="78" customHeight="1" x14ac:dyDescent="0.25">
      <c r="A8" s="426" t="s">
        <v>764</v>
      </c>
      <c r="B8" s="368" t="s">
        <v>765</v>
      </c>
      <c r="C8" s="373">
        <f t="shared" si="0"/>
        <v>22</v>
      </c>
      <c r="D8" s="374"/>
      <c r="E8" s="374"/>
      <c r="F8" s="375">
        <v>2</v>
      </c>
      <c r="G8" s="375">
        <v>0</v>
      </c>
      <c r="H8" s="375"/>
      <c r="I8" s="375">
        <v>1</v>
      </c>
      <c r="J8" s="375"/>
      <c r="K8" s="375">
        <v>3</v>
      </c>
      <c r="L8" s="375">
        <v>3</v>
      </c>
      <c r="M8" s="375"/>
      <c r="N8" s="375"/>
      <c r="O8" s="374"/>
      <c r="P8" s="375"/>
      <c r="Q8" s="375">
        <v>2</v>
      </c>
      <c r="R8" s="375"/>
      <c r="S8" s="375">
        <v>11</v>
      </c>
      <c r="T8" s="375"/>
      <c r="U8" s="375" t="s">
        <v>766</v>
      </c>
      <c r="V8" s="375"/>
      <c r="W8" s="375"/>
      <c r="X8" s="375"/>
    </row>
    <row r="9" spans="1:24" s="376" customFormat="1" ht="63" x14ac:dyDescent="0.25">
      <c r="A9" s="364" t="s">
        <v>767</v>
      </c>
      <c r="B9" s="368" t="s">
        <v>768</v>
      </c>
      <c r="C9" s="373">
        <f>SUM(F9:X9)</f>
        <v>32</v>
      </c>
      <c r="D9" s="374"/>
      <c r="E9" s="374"/>
      <c r="F9" s="375">
        <v>2</v>
      </c>
      <c r="G9" s="375">
        <v>3</v>
      </c>
      <c r="H9" s="375"/>
      <c r="I9" s="375">
        <v>1</v>
      </c>
      <c r="J9" s="375"/>
      <c r="K9" s="375">
        <v>6</v>
      </c>
      <c r="L9" s="375">
        <v>4</v>
      </c>
      <c r="M9" s="375"/>
      <c r="N9" s="375"/>
      <c r="O9" s="374"/>
      <c r="P9" s="375"/>
      <c r="Q9" s="375">
        <v>3</v>
      </c>
      <c r="R9" s="375"/>
      <c r="S9" s="375">
        <v>11</v>
      </c>
      <c r="T9" s="375"/>
      <c r="U9" s="375">
        <v>2</v>
      </c>
      <c r="V9" s="375"/>
      <c r="W9" s="375"/>
      <c r="X9" s="375"/>
    </row>
    <row r="10" spans="1:24" s="366" customFormat="1" ht="45.75" customHeight="1" x14ac:dyDescent="0.25">
      <c r="A10" s="426" t="s">
        <v>769</v>
      </c>
      <c r="B10" s="377" t="s">
        <v>770</v>
      </c>
      <c r="C10" s="378">
        <f t="shared" si="0"/>
        <v>0</v>
      </c>
      <c r="D10" s="378"/>
      <c r="E10" s="378"/>
      <c r="F10" s="378"/>
      <c r="G10" s="378"/>
      <c r="H10" s="378"/>
      <c r="I10" s="378"/>
      <c r="J10" s="378"/>
      <c r="K10" s="378"/>
      <c r="L10" s="378"/>
      <c r="M10" s="378" t="s">
        <v>771</v>
      </c>
      <c r="N10" s="378"/>
      <c r="O10" s="378" t="s">
        <v>771</v>
      </c>
      <c r="P10" s="378"/>
      <c r="Q10" s="378"/>
      <c r="R10" s="378"/>
      <c r="S10" s="378"/>
      <c r="T10" s="378"/>
      <c r="U10" s="378"/>
      <c r="V10" s="378"/>
      <c r="W10" s="378"/>
      <c r="X10" s="378"/>
    </row>
    <row r="11" spans="1:24" s="366" customFormat="1" ht="66.75" customHeight="1" x14ac:dyDescent="0.25">
      <c r="A11" s="364" t="s">
        <v>772</v>
      </c>
      <c r="B11" s="377" t="s">
        <v>773</v>
      </c>
      <c r="C11" s="378">
        <f t="shared" si="0"/>
        <v>0</v>
      </c>
      <c r="D11" s="378"/>
      <c r="E11" s="378"/>
      <c r="F11" s="378"/>
      <c r="G11" s="378"/>
      <c r="H11" s="378"/>
      <c r="I11" s="378"/>
      <c r="J11" s="378"/>
      <c r="K11" s="378"/>
      <c r="L11" s="378"/>
      <c r="M11" s="378" t="s">
        <v>771</v>
      </c>
      <c r="N11" s="378"/>
      <c r="O11" s="378" t="s">
        <v>771</v>
      </c>
      <c r="P11" s="378"/>
      <c r="Q11" s="378"/>
      <c r="R11" s="378"/>
      <c r="S11" s="378"/>
      <c r="T11" s="378"/>
      <c r="U11" s="378"/>
      <c r="V11" s="378"/>
      <c r="W11" s="378"/>
      <c r="X11" s="378"/>
    </row>
    <row r="12" spans="1:24" s="366" customFormat="1" ht="55.5" customHeight="1" x14ac:dyDescent="0.25">
      <c r="A12" s="426" t="s">
        <v>774</v>
      </c>
      <c r="B12" s="377" t="s">
        <v>775</v>
      </c>
      <c r="C12" s="378">
        <f t="shared" si="0"/>
        <v>0</v>
      </c>
      <c r="D12" s="378"/>
      <c r="E12" s="378"/>
      <c r="F12" s="378"/>
      <c r="G12" s="378"/>
      <c r="H12" s="378"/>
      <c r="I12" s="378"/>
      <c r="J12" s="378"/>
      <c r="K12" s="378"/>
      <c r="L12" s="378"/>
      <c r="M12" s="378" t="s">
        <v>771</v>
      </c>
      <c r="N12" s="378"/>
      <c r="O12" s="378" t="s">
        <v>771</v>
      </c>
      <c r="P12" s="378"/>
      <c r="Q12" s="378"/>
      <c r="R12" s="378"/>
      <c r="S12" s="378"/>
      <c r="T12" s="378"/>
      <c r="U12" s="378"/>
      <c r="V12" s="378"/>
      <c r="W12" s="378"/>
      <c r="X12" s="378"/>
    </row>
  </sheetData>
  <sheetProtection formatCells="0" formatColumns="0" formatRows="0" autoFilter="0" pivotTables="0"/>
  <pageMargins left="0.70866141732283472" right="0.70866141732283472" top="0.74803149606299213" bottom="0.74803149606299213" header="0.31496062992125984" footer="0.31496062992125984"/>
  <pageSetup paperSize="9" scale="73" fitToHeight="3" orientation="landscape" r:id="rId1"/>
  <colBreaks count="10" manualBreakCount="10">
    <brk id="5" max="1048575" man="1"/>
    <brk id="6" max="1048575" man="1"/>
    <brk id="8" max="53" man="1"/>
    <brk id="11" max="1048575" man="1"/>
    <brk id="14" max="53" man="1"/>
    <brk id="15" max="53" man="1"/>
    <brk id="16" max="53" man="1"/>
    <brk id="19" max="53" man="1"/>
    <brk id="21" max="1048575" man="1"/>
    <brk id="2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2"/>
  <sheetViews>
    <sheetView showGridLines="0" showZeros="0" zoomScale="75" zoomScaleNormal="75" workbookViewId="0">
      <pane xSplit="2" ySplit="2" topLeftCell="J3" activePane="bottomRight" state="frozen"/>
      <selection pane="topRight" activeCell="C1" sqref="C1"/>
      <selection pane="bottomLeft" activeCell="A4" sqref="A4"/>
      <selection pane="bottomRight" activeCell="T4" sqref="T4"/>
    </sheetView>
  </sheetViews>
  <sheetFormatPr defaultRowHeight="15.75" x14ac:dyDescent="0.25"/>
  <cols>
    <col min="1" max="1" width="4.5" style="285" customWidth="1"/>
    <col min="2" max="2" width="62.375" style="286" customWidth="1"/>
    <col min="3" max="5" width="11.125" style="287" customWidth="1"/>
    <col min="6" max="23" width="10.125" style="288" customWidth="1"/>
    <col min="24" max="24" width="14.125" style="288" customWidth="1"/>
    <col min="25" max="16384" width="9" style="289"/>
  </cols>
  <sheetData>
    <row r="2" spans="1:24" s="359" customFormat="1" ht="15.75" customHeight="1" x14ac:dyDescent="0.25">
      <c r="A2" s="358" t="s">
        <v>750</v>
      </c>
      <c r="B2" s="319" t="s">
        <v>751</v>
      </c>
      <c r="C2" s="320" t="s">
        <v>228</v>
      </c>
      <c r="D2" s="320" t="s">
        <v>752</v>
      </c>
      <c r="E2" s="320" t="s">
        <v>753</v>
      </c>
      <c r="F2" s="322" t="s">
        <v>93</v>
      </c>
      <c r="G2" s="322" t="s">
        <v>156</v>
      </c>
      <c r="H2" s="322" t="s">
        <v>220</v>
      </c>
      <c r="I2" s="322" t="s">
        <v>142</v>
      </c>
      <c r="J2" s="322" t="s">
        <v>754</v>
      </c>
      <c r="K2" s="322" t="s">
        <v>92</v>
      </c>
      <c r="L2" s="321" t="s">
        <v>116</v>
      </c>
      <c r="M2" s="321" t="s">
        <v>405</v>
      </c>
      <c r="N2" s="321" t="s">
        <v>755</v>
      </c>
      <c r="O2" s="321" t="s">
        <v>181</v>
      </c>
      <c r="P2" s="322" t="s">
        <v>162</v>
      </c>
      <c r="Q2" s="322" t="s">
        <v>196</v>
      </c>
      <c r="R2" s="322" t="s">
        <v>132</v>
      </c>
      <c r="S2" s="322" t="s">
        <v>210</v>
      </c>
      <c r="T2" s="322" t="s">
        <v>217</v>
      </c>
      <c r="U2" s="322" t="s">
        <v>121</v>
      </c>
      <c r="V2" s="322" t="s">
        <v>170</v>
      </c>
      <c r="W2" s="322" t="s">
        <v>167</v>
      </c>
      <c r="X2" s="321" t="s">
        <v>158</v>
      </c>
    </row>
    <row r="3" spans="1:24" s="286" customFormat="1" ht="56.25" customHeight="1" x14ac:dyDescent="0.25">
      <c r="A3" s="318" t="s">
        <v>756</v>
      </c>
      <c r="B3" s="360" t="s">
        <v>757</v>
      </c>
      <c r="C3" s="361">
        <f>SUM(F3:X3)</f>
        <v>13411</v>
      </c>
      <c r="D3" s="361">
        <f>C3-J3-N3</f>
        <v>13134</v>
      </c>
      <c r="E3" s="361">
        <f>D3-M3</f>
        <v>12939</v>
      </c>
      <c r="F3" s="362">
        <v>745</v>
      </c>
      <c r="G3" s="362">
        <f>376+378</f>
        <v>754</v>
      </c>
      <c r="H3" s="362">
        <v>727</v>
      </c>
      <c r="I3" s="362">
        <v>378</v>
      </c>
      <c r="J3" s="362">
        <v>34</v>
      </c>
      <c r="K3" s="362">
        <f>280+229</f>
        <v>509</v>
      </c>
      <c r="L3" s="362">
        <v>1667</v>
      </c>
      <c r="M3" s="362">
        <v>195</v>
      </c>
      <c r="N3" s="362">
        <v>243</v>
      </c>
      <c r="O3" s="363">
        <v>1145</v>
      </c>
      <c r="P3" s="362">
        <v>748</v>
      </c>
      <c r="Q3" s="362">
        <v>887</v>
      </c>
      <c r="R3" s="362">
        <v>1176</v>
      </c>
      <c r="S3" s="362">
        <v>1369</v>
      </c>
      <c r="T3" s="362">
        <v>973</v>
      </c>
      <c r="U3" s="362">
        <v>559</v>
      </c>
      <c r="V3" s="362">
        <v>466</v>
      </c>
      <c r="W3" s="362">
        <v>334</v>
      </c>
      <c r="X3" s="362">
        <v>502</v>
      </c>
    </row>
    <row r="4" spans="1:24" s="366" customFormat="1" ht="91.5" customHeight="1" x14ac:dyDescent="0.25">
      <c r="A4" s="364" t="s">
        <v>758</v>
      </c>
      <c r="B4" s="360" t="s">
        <v>759</v>
      </c>
      <c r="C4" s="361">
        <f t="shared" ref="C4:C12" si="0">SUM(F4:X4)</f>
        <v>12899</v>
      </c>
      <c r="D4" s="361">
        <f>C4-J4-N4</f>
        <v>12656</v>
      </c>
      <c r="E4" s="361">
        <f>D4-M4</f>
        <v>12656</v>
      </c>
      <c r="F4" s="365">
        <v>745</v>
      </c>
      <c r="G4" s="365">
        <v>754</v>
      </c>
      <c r="H4" s="365">
        <v>727</v>
      </c>
      <c r="I4" s="365">
        <v>378</v>
      </c>
      <c r="J4" s="365"/>
      <c r="K4" s="365">
        <v>493</v>
      </c>
      <c r="L4" s="365">
        <v>1667</v>
      </c>
      <c r="M4" s="365">
        <v>0</v>
      </c>
      <c r="N4" s="365">
        <v>243</v>
      </c>
      <c r="O4" s="365">
        <v>1145</v>
      </c>
      <c r="P4" s="365">
        <v>748</v>
      </c>
      <c r="Q4" s="365">
        <v>887</v>
      </c>
      <c r="R4" s="365">
        <f>R3</f>
        <v>1176</v>
      </c>
      <c r="S4" s="365">
        <v>1369</v>
      </c>
      <c r="T4" s="365">
        <v>973</v>
      </c>
      <c r="U4" s="365">
        <v>559</v>
      </c>
      <c r="V4" s="365">
        <v>466</v>
      </c>
      <c r="W4" s="365">
        <v>334</v>
      </c>
      <c r="X4" s="365">
        <v>235</v>
      </c>
    </row>
    <row r="5" spans="1:24" s="366" customFormat="1" ht="91.5" customHeight="1" x14ac:dyDescent="0.25">
      <c r="A5" s="364"/>
      <c r="B5" s="360" t="s">
        <v>330</v>
      </c>
      <c r="C5" s="367">
        <f>C4/C3</f>
        <v>0.96182238460964875</v>
      </c>
      <c r="D5" s="367">
        <f>D4/D3</f>
        <v>0.96360590832952642</v>
      </c>
      <c r="E5" s="367">
        <f>E4/E3</f>
        <v>0.97812813973259138</v>
      </c>
      <c r="F5" s="365"/>
      <c r="G5" s="365"/>
      <c r="H5" s="365"/>
      <c r="I5" s="365"/>
      <c r="J5" s="365"/>
      <c r="K5" s="365"/>
      <c r="L5" s="365"/>
      <c r="M5" s="365"/>
      <c r="N5" s="365"/>
      <c r="O5" s="365"/>
      <c r="P5" s="365"/>
      <c r="Q5" s="365"/>
      <c r="R5" s="365"/>
      <c r="S5" s="365"/>
      <c r="T5" s="365"/>
      <c r="U5" s="365"/>
      <c r="V5" s="365"/>
      <c r="W5" s="365"/>
      <c r="X5" s="365"/>
    </row>
    <row r="6" spans="1:24" s="286" customFormat="1" ht="74.25" customHeight="1" x14ac:dyDescent="0.25">
      <c r="A6" s="318" t="s">
        <v>760</v>
      </c>
      <c r="B6" s="368" t="s">
        <v>761</v>
      </c>
      <c r="C6" s="369">
        <f t="shared" si="0"/>
        <v>180</v>
      </c>
      <c r="D6" s="370"/>
      <c r="E6" s="370"/>
      <c r="F6" s="362">
        <v>32</v>
      </c>
      <c r="G6" s="362">
        <v>22</v>
      </c>
      <c r="H6" s="362"/>
      <c r="I6" s="362">
        <v>15</v>
      </c>
      <c r="J6" s="362"/>
      <c r="K6" s="362">
        <v>21</v>
      </c>
      <c r="L6" s="362">
        <v>39</v>
      </c>
      <c r="M6" s="362"/>
      <c r="N6" s="362"/>
      <c r="O6" s="370"/>
      <c r="P6" s="362"/>
      <c r="Q6" s="362">
        <v>9</v>
      </c>
      <c r="R6" s="362"/>
      <c r="S6" s="362">
        <v>31</v>
      </c>
      <c r="T6" s="362"/>
      <c r="U6" s="362">
        <v>11</v>
      </c>
      <c r="V6" s="362"/>
      <c r="W6" s="362"/>
      <c r="X6" s="362"/>
    </row>
    <row r="7" spans="1:24" s="366" customFormat="1" ht="45.75" customHeight="1" x14ac:dyDescent="0.25">
      <c r="A7" s="364" t="s">
        <v>762</v>
      </c>
      <c r="B7" s="368" t="s">
        <v>763</v>
      </c>
      <c r="C7" s="371">
        <f t="shared" si="0"/>
        <v>157</v>
      </c>
      <c r="D7" s="372"/>
      <c r="E7" s="372"/>
      <c r="F7" s="365">
        <v>70</v>
      </c>
      <c r="G7" s="365">
        <v>14</v>
      </c>
      <c r="H7" s="365"/>
      <c r="I7" s="365">
        <v>14</v>
      </c>
      <c r="J7" s="365"/>
      <c r="K7" s="365">
        <v>17</v>
      </c>
      <c r="L7" s="365">
        <v>12</v>
      </c>
      <c r="M7" s="365"/>
      <c r="N7" s="365"/>
      <c r="O7" s="372"/>
      <c r="P7" s="365"/>
      <c r="Q7" s="365">
        <v>7</v>
      </c>
      <c r="R7" s="365"/>
      <c r="S7" s="365">
        <v>14</v>
      </c>
      <c r="T7" s="365"/>
      <c r="U7" s="365">
        <v>9</v>
      </c>
      <c r="V7" s="365"/>
      <c r="W7" s="365"/>
      <c r="X7" s="365"/>
    </row>
    <row r="8" spans="1:24" s="376" customFormat="1" ht="78" customHeight="1" x14ac:dyDescent="0.25">
      <c r="A8" s="318" t="s">
        <v>764</v>
      </c>
      <c r="B8" s="368" t="s">
        <v>765</v>
      </c>
      <c r="C8" s="373">
        <f t="shared" si="0"/>
        <v>22</v>
      </c>
      <c r="D8" s="374"/>
      <c r="E8" s="374"/>
      <c r="F8" s="375">
        <v>2</v>
      </c>
      <c r="G8" s="375">
        <v>0</v>
      </c>
      <c r="H8" s="375"/>
      <c r="I8" s="375">
        <v>1</v>
      </c>
      <c r="J8" s="375"/>
      <c r="K8" s="375">
        <v>3</v>
      </c>
      <c r="L8" s="375">
        <v>3</v>
      </c>
      <c r="M8" s="375"/>
      <c r="N8" s="375"/>
      <c r="O8" s="374"/>
      <c r="P8" s="375"/>
      <c r="Q8" s="375">
        <v>2</v>
      </c>
      <c r="R8" s="375"/>
      <c r="S8" s="375">
        <v>11</v>
      </c>
      <c r="T8" s="375"/>
      <c r="U8" s="375" t="s">
        <v>766</v>
      </c>
      <c r="V8" s="375"/>
      <c r="W8" s="375"/>
      <c r="X8" s="375"/>
    </row>
    <row r="9" spans="1:24" s="376" customFormat="1" ht="63" x14ac:dyDescent="0.25">
      <c r="A9" s="364" t="s">
        <v>767</v>
      </c>
      <c r="B9" s="368" t="s">
        <v>768</v>
      </c>
      <c r="C9" s="373">
        <f>SUM(F9:X9)</f>
        <v>32</v>
      </c>
      <c r="D9" s="374"/>
      <c r="E9" s="374"/>
      <c r="F9" s="375">
        <v>2</v>
      </c>
      <c r="G9" s="375">
        <v>3</v>
      </c>
      <c r="H9" s="375"/>
      <c r="I9" s="375">
        <v>1</v>
      </c>
      <c r="J9" s="375"/>
      <c r="K9" s="375">
        <v>6</v>
      </c>
      <c r="L9" s="375">
        <v>4</v>
      </c>
      <c r="M9" s="375"/>
      <c r="N9" s="375"/>
      <c r="O9" s="374"/>
      <c r="P9" s="375"/>
      <c r="Q9" s="375">
        <v>3</v>
      </c>
      <c r="R9" s="375"/>
      <c r="S9" s="375">
        <v>11</v>
      </c>
      <c r="T9" s="375"/>
      <c r="U9" s="375">
        <v>2</v>
      </c>
      <c r="V9" s="375"/>
      <c r="W9" s="375"/>
      <c r="X9" s="375"/>
    </row>
    <row r="10" spans="1:24" s="366" customFormat="1" ht="45.75" customHeight="1" x14ac:dyDescent="0.25">
      <c r="A10" s="318" t="s">
        <v>769</v>
      </c>
      <c r="B10" s="377" t="s">
        <v>770</v>
      </c>
      <c r="C10" s="378">
        <f t="shared" si="0"/>
        <v>0</v>
      </c>
      <c r="D10" s="378"/>
      <c r="E10" s="378"/>
      <c r="F10" s="378"/>
      <c r="G10" s="378"/>
      <c r="H10" s="378"/>
      <c r="I10" s="378"/>
      <c r="J10" s="378"/>
      <c r="K10" s="378"/>
      <c r="L10" s="378"/>
      <c r="M10" s="378" t="s">
        <v>771</v>
      </c>
      <c r="N10" s="378"/>
      <c r="O10" s="378" t="s">
        <v>771</v>
      </c>
      <c r="P10" s="378"/>
      <c r="Q10" s="378"/>
      <c r="R10" s="378"/>
      <c r="S10" s="378"/>
      <c r="T10" s="378"/>
      <c r="U10" s="378"/>
      <c r="V10" s="378"/>
      <c r="W10" s="378"/>
      <c r="X10" s="378"/>
    </row>
    <row r="11" spans="1:24" s="366" customFormat="1" ht="66.75" customHeight="1" x14ac:dyDescent="0.25">
      <c r="A11" s="364" t="s">
        <v>772</v>
      </c>
      <c r="B11" s="377" t="s">
        <v>773</v>
      </c>
      <c r="C11" s="378">
        <f t="shared" si="0"/>
        <v>0</v>
      </c>
      <c r="D11" s="378"/>
      <c r="E11" s="378"/>
      <c r="F11" s="378"/>
      <c r="G11" s="378"/>
      <c r="H11" s="378"/>
      <c r="I11" s="378"/>
      <c r="J11" s="378"/>
      <c r="K11" s="378"/>
      <c r="L11" s="378"/>
      <c r="M11" s="378" t="s">
        <v>771</v>
      </c>
      <c r="N11" s="378"/>
      <c r="O11" s="378" t="s">
        <v>771</v>
      </c>
      <c r="P11" s="378"/>
      <c r="Q11" s="378"/>
      <c r="R11" s="378"/>
      <c r="S11" s="378"/>
      <c r="T11" s="378"/>
      <c r="U11" s="378"/>
      <c r="V11" s="378"/>
      <c r="W11" s="378"/>
      <c r="X11" s="378"/>
    </row>
    <row r="12" spans="1:24" s="366" customFormat="1" ht="55.5" customHeight="1" x14ac:dyDescent="0.25">
      <c r="A12" s="318" t="s">
        <v>774</v>
      </c>
      <c r="B12" s="377" t="s">
        <v>775</v>
      </c>
      <c r="C12" s="378">
        <f t="shared" si="0"/>
        <v>0</v>
      </c>
      <c r="D12" s="378"/>
      <c r="E12" s="378"/>
      <c r="F12" s="378"/>
      <c r="G12" s="378"/>
      <c r="H12" s="378"/>
      <c r="I12" s="378"/>
      <c r="J12" s="378"/>
      <c r="K12" s="378"/>
      <c r="L12" s="378"/>
      <c r="M12" s="378" t="s">
        <v>771</v>
      </c>
      <c r="N12" s="378"/>
      <c r="O12" s="378" t="s">
        <v>771</v>
      </c>
      <c r="P12" s="378"/>
      <c r="Q12" s="378"/>
      <c r="R12" s="378"/>
      <c r="S12" s="378"/>
      <c r="T12" s="378"/>
      <c r="U12" s="378"/>
      <c r="V12" s="378"/>
      <c r="W12" s="378"/>
      <c r="X12" s="378"/>
    </row>
  </sheetData>
  <sheetProtection formatCells="0" formatColumns="0" formatRows="0" autoFilter="0" pivotTables="0"/>
  <pageMargins left="0.70866141732283472" right="0.70866141732283472" top="0.74803149606299213" bottom="0.74803149606299213" header="0.31496062992125984" footer="0.31496062992125984"/>
  <pageSetup paperSize="9" scale="73" fitToHeight="3" orientation="landscape" r:id="rId1"/>
  <colBreaks count="10" manualBreakCount="10">
    <brk id="5" max="1048575" man="1"/>
    <brk id="6" max="1048575" man="1"/>
    <brk id="8" max="53" man="1"/>
    <brk id="11" max="1048575" man="1"/>
    <brk id="14" max="53" man="1"/>
    <brk id="15" max="53" man="1"/>
    <brk id="16" max="53" man="1"/>
    <brk id="19" max="53" man="1"/>
    <brk id="21" max="1048575" man="1"/>
    <brk id="23"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DO78"/>
  <sheetViews>
    <sheetView showGridLines="0" showZeros="0" zoomScale="60" zoomScaleNormal="60" workbookViewId="0">
      <pane xSplit="2" ySplit="3" topLeftCell="C10" activePane="bottomRight" state="frozen"/>
      <selection pane="topRight" activeCell="C1" sqref="C1"/>
      <selection pane="bottomLeft" activeCell="A4" sqref="A4"/>
      <selection pane="bottomRight" activeCell="E17" sqref="E17"/>
    </sheetView>
  </sheetViews>
  <sheetFormatPr defaultRowHeight="15.75" x14ac:dyDescent="0.25"/>
  <cols>
    <col min="1" max="1" width="6.125" style="285" customWidth="1"/>
    <col min="2" max="2" width="77.875" style="286" customWidth="1"/>
    <col min="3" max="3" width="19.75" style="286" customWidth="1"/>
    <col min="4" max="6" width="46.625" style="287" customWidth="1"/>
    <col min="7" max="8" width="73.875" style="287" customWidth="1"/>
    <col min="9" max="9" width="70.625" style="287" customWidth="1"/>
    <col min="10" max="12" width="20.625" style="287" hidden="1" customWidth="1"/>
    <col min="13" max="15" width="20.625" style="287" customWidth="1"/>
    <col min="16" max="18" width="20.625" style="287" hidden="1" customWidth="1"/>
    <col min="19" max="21" width="20.625" style="287" customWidth="1"/>
    <col min="22" max="24" width="20.625" style="287" hidden="1" customWidth="1"/>
    <col min="25" max="27" width="20.625" style="287" customWidth="1"/>
    <col min="28" max="30" width="20.625" style="287" hidden="1" customWidth="1"/>
    <col min="31" max="33" width="20.625" style="287" customWidth="1"/>
    <col min="34" max="36" width="20.625" style="287" hidden="1" customWidth="1"/>
    <col min="37" max="39" width="20.625" style="287" customWidth="1"/>
    <col min="40" max="42" width="20.625" style="287" hidden="1" customWidth="1"/>
    <col min="43" max="45" width="20.625" style="287" customWidth="1"/>
    <col min="46" max="48" width="20.625" style="287" hidden="1" customWidth="1"/>
    <col min="49" max="51" width="20.625" style="287" customWidth="1"/>
    <col min="52" max="54" width="20.625" style="287" hidden="1" customWidth="1"/>
    <col min="55" max="57" width="20.625" style="287" customWidth="1"/>
    <col min="58" max="60" width="20.625" style="287" hidden="1" customWidth="1"/>
    <col min="61" max="63" width="20.625" style="287" customWidth="1"/>
    <col min="64" max="66" width="20.625" style="287" hidden="1" customWidth="1"/>
    <col min="67" max="69" width="20.625" style="287" customWidth="1"/>
    <col min="70" max="72" width="20.625" style="287" hidden="1" customWidth="1"/>
    <col min="73" max="75" width="20.625" style="287" customWidth="1"/>
    <col min="76" max="76" width="20.625" style="287" hidden="1" customWidth="1"/>
    <col min="77" max="77" width="22.625" style="287" hidden="1" customWidth="1"/>
    <col min="78" max="78" width="20.625" style="287" hidden="1" customWidth="1"/>
    <col min="79" max="79" width="23.625" style="287" customWidth="1"/>
    <col min="80" max="80" width="22.75" style="287" customWidth="1"/>
    <col min="81" max="81" width="23.125" style="287" customWidth="1"/>
    <col min="82" max="82" width="19" style="287" hidden="1" customWidth="1"/>
    <col min="83" max="83" width="17.875" style="287" hidden="1" customWidth="1"/>
    <col min="84" max="84" width="20.625" style="287" hidden="1" customWidth="1"/>
    <col min="85" max="85" width="16.875" style="287" customWidth="1"/>
    <col min="86" max="86" width="20.625" style="287" customWidth="1"/>
    <col min="87" max="87" width="19.375" style="287" customWidth="1"/>
    <col min="88" max="90" width="20.625" style="287" hidden="1" customWidth="1"/>
    <col min="91" max="93" width="20.625" style="287" customWidth="1"/>
    <col min="94" max="96" width="20.625" style="287" hidden="1" customWidth="1"/>
    <col min="97" max="99" width="20.625" style="287" customWidth="1"/>
    <col min="100" max="102" width="20.625" style="287" hidden="1" customWidth="1"/>
    <col min="103" max="105" width="20.625" style="287" customWidth="1"/>
    <col min="106" max="108" width="20.625" style="287" hidden="1" customWidth="1"/>
    <col min="109" max="111" width="20.625" style="287" customWidth="1"/>
    <col min="112" max="114" width="20.625" style="287" hidden="1" customWidth="1"/>
    <col min="115" max="117" width="20.625" style="287" customWidth="1"/>
    <col min="118" max="118" width="51.5" style="335" hidden="1" customWidth="1"/>
    <col min="119" max="119" width="51.5" style="335" customWidth="1"/>
    <col min="120" max="120" width="9" style="286" customWidth="1"/>
    <col min="121" max="16384" width="9" style="286"/>
  </cols>
  <sheetData>
    <row r="1" spans="1:119" x14ac:dyDescent="0.25">
      <c r="B1" s="286" t="s">
        <v>234</v>
      </c>
    </row>
    <row r="2" spans="1:119" x14ac:dyDescent="0.25">
      <c r="A2" s="462" t="s">
        <v>0</v>
      </c>
      <c r="B2" s="463" t="s">
        <v>268</v>
      </c>
      <c r="C2" s="467" t="s">
        <v>821</v>
      </c>
      <c r="D2" s="464" t="s">
        <v>228</v>
      </c>
      <c r="E2" s="465"/>
      <c r="F2" s="465"/>
      <c r="G2" s="465"/>
      <c r="H2" s="465"/>
      <c r="I2" s="466"/>
      <c r="J2" s="459" t="s">
        <v>93</v>
      </c>
      <c r="K2" s="460"/>
      <c r="L2" s="460"/>
      <c r="M2" s="460"/>
      <c r="N2" s="460"/>
      <c r="O2" s="461"/>
      <c r="P2" s="459" t="s">
        <v>156</v>
      </c>
      <c r="Q2" s="460"/>
      <c r="R2" s="460"/>
      <c r="S2" s="460"/>
      <c r="T2" s="460"/>
      <c r="U2" s="461"/>
      <c r="V2" s="459" t="s">
        <v>220</v>
      </c>
      <c r="W2" s="460"/>
      <c r="X2" s="460"/>
      <c r="Y2" s="460"/>
      <c r="Z2" s="460"/>
      <c r="AA2" s="461"/>
      <c r="AB2" s="459" t="s">
        <v>142</v>
      </c>
      <c r="AC2" s="460"/>
      <c r="AD2" s="460"/>
      <c r="AE2" s="460"/>
      <c r="AF2" s="460"/>
      <c r="AG2" s="461"/>
      <c r="AH2" s="459" t="s">
        <v>92</v>
      </c>
      <c r="AI2" s="460"/>
      <c r="AJ2" s="460"/>
      <c r="AK2" s="460"/>
      <c r="AL2" s="460"/>
      <c r="AM2" s="461"/>
      <c r="AN2" s="469" t="s">
        <v>405</v>
      </c>
      <c r="AO2" s="469"/>
      <c r="AP2" s="469"/>
      <c r="AQ2" s="469"/>
      <c r="AR2" s="469"/>
      <c r="AS2" s="469"/>
      <c r="AT2" s="469" t="s">
        <v>116</v>
      </c>
      <c r="AU2" s="469"/>
      <c r="AV2" s="469"/>
      <c r="AW2" s="469"/>
      <c r="AX2" s="469"/>
      <c r="AY2" s="469"/>
      <c r="AZ2" s="459" t="s">
        <v>181</v>
      </c>
      <c r="BA2" s="460"/>
      <c r="BB2" s="460"/>
      <c r="BC2" s="460"/>
      <c r="BD2" s="460"/>
      <c r="BE2" s="461"/>
      <c r="BF2" s="459" t="s">
        <v>162</v>
      </c>
      <c r="BG2" s="460"/>
      <c r="BH2" s="460"/>
      <c r="BI2" s="460"/>
      <c r="BJ2" s="460"/>
      <c r="BK2" s="461"/>
      <c r="BL2" s="459" t="s">
        <v>196</v>
      </c>
      <c r="BM2" s="460"/>
      <c r="BN2" s="460"/>
      <c r="BO2" s="460"/>
      <c r="BP2" s="460"/>
      <c r="BQ2" s="461"/>
      <c r="BR2" s="459" t="s">
        <v>132</v>
      </c>
      <c r="BS2" s="460"/>
      <c r="BT2" s="460"/>
      <c r="BU2" s="460"/>
      <c r="BV2" s="460"/>
      <c r="BW2" s="461"/>
      <c r="BX2" s="459" t="s">
        <v>210</v>
      </c>
      <c r="BY2" s="460"/>
      <c r="BZ2" s="460"/>
      <c r="CA2" s="460"/>
      <c r="CB2" s="460"/>
      <c r="CC2" s="461"/>
      <c r="CD2" s="459" t="s">
        <v>217</v>
      </c>
      <c r="CE2" s="460"/>
      <c r="CF2" s="460"/>
      <c r="CG2" s="460"/>
      <c r="CH2" s="460"/>
      <c r="CI2" s="461"/>
      <c r="CJ2" s="459" t="s">
        <v>823</v>
      </c>
      <c r="CK2" s="460"/>
      <c r="CL2" s="460"/>
      <c r="CM2" s="460"/>
      <c r="CN2" s="460"/>
      <c r="CO2" s="461"/>
      <c r="CP2" s="459" t="s">
        <v>170</v>
      </c>
      <c r="CQ2" s="460"/>
      <c r="CR2" s="460"/>
      <c r="CS2" s="460"/>
      <c r="CT2" s="460"/>
      <c r="CU2" s="461"/>
      <c r="CV2" s="459" t="s">
        <v>167</v>
      </c>
      <c r="CW2" s="460"/>
      <c r="CX2" s="460"/>
      <c r="CY2" s="460"/>
      <c r="CZ2" s="460"/>
      <c r="DA2" s="461"/>
      <c r="DB2" s="470" t="s">
        <v>158</v>
      </c>
      <c r="DC2" s="471"/>
      <c r="DD2" s="471"/>
      <c r="DE2" s="471"/>
      <c r="DF2" s="471"/>
      <c r="DG2" s="472"/>
      <c r="DH2" s="459" t="s">
        <v>746</v>
      </c>
      <c r="DI2" s="460"/>
      <c r="DJ2" s="460"/>
      <c r="DK2" s="460"/>
      <c r="DL2" s="460"/>
      <c r="DM2" s="461"/>
      <c r="DN2" s="467" t="s">
        <v>69</v>
      </c>
      <c r="DO2" s="467" t="s">
        <v>893</v>
      </c>
    </row>
    <row r="3" spans="1:119" x14ac:dyDescent="0.25">
      <c r="A3" s="462"/>
      <c r="B3" s="463"/>
      <c r="C3" s="468"/>
      <c r="D3" s="431">
        <v>2017</v>
      </c>
      <c r="E3" s="431" t="s">
        <v>745</v>
      </c>
      <c r="F3" s="431" t="s">
        <v>747</v>
      </c>
      <c r="G3" s="431" t="s">
        <v>817</v>
      </c>
      <c r="H3" s="431" t="s">
        <v>818</v>
      </c>
      <c r="I3" s="431">
        <v>2020</v>
      </c>
      <c r="J3" s="432">
        <v>2017</v>
      </c>
      <c r="K3" s="432" t="s">
        <v>745</v>
      </c>
      <c r="L3" s="433" t="s">
        <v>747</v>
      </c>
      <c r="M3" s="432" t="s">
        <v>817</v>
      </c>
      <c r="N3" s="432" t="s">
        <v>818</v>
      </c>
      <c r="O3" s="432">
        <v>2020</v>
      </c>
      <c r="P3" s="432">
        <v>2017</v>
      </c>
      <c r="Q3" s="432" t="s">
        <v>745</v>
      </c>
      <c r="R3" s="433" t="s">
        <v>747</v>
      </c>
      <c r="S3" s="432" t="s">
        <v>817</v>
      </c>
      <c r="T3" s="432" t="s">
        <v>818</v>
      </c>
      <c r="U3" s="432">
        <v>2020</v>
      </c>
      <c r="V3" s="432">
        <v>2017</v>
      </c>
      <c r="W3" s="432" t="s">
        <v>745</v>
      </c>
      <c r="X3" s="432" t="s">
        <v>747</v>
      </c>
      <c r="Y3" s="432" t="s">
        <v>817</v>
      </c>
      <c r="Z3" s="432" t="s">
        <v>818</v>
      </c>
      <c r="AA3" s="432">
        <v>2020</v>
      </c>
      <c r="AB3" s="432">
        <v>2017</v>
      </c>
      <c r="AC3" s="432" t="s">
        <v>745</v>
      </c>
      <c r="AD3" s="433" t="s">
        <v>747</v>
      </c>
      <c r="AE3" s="432" t="s">
        <v>817</v>
      </c>
      <c r="AF3" s="432" t="s">
        <v>818</v>
      </c>
      <c r="AG3" s="432">
        <v>2020</v>
      </c>
      <c r="AH3" s="432">
        <v>2017</v>
      </c>
      <c r="AI3" s="432" t="s">
        <v>745</v>
      </c>
      <c r="AJ3" s="433" t="s">
        <v>747</v>
      </c>
      <c r="AK3" s="432" t="s">
        <v>817</v>
      </c>
      <c r="AL3" s="432" t="s">
        <v>818</v>
      </c>
      <c r="AM3" s="432">
        <v>2020</v>
      </c>
      <c r="AN3" s="432">
        <v>2017</v>
      </c>
      <c r="AO3" s="432" t="s">
        <v>745</v>
      </c>
      <c r="AP3" s="433" t="s">
        <v>747</v>
      </c>
      <c r="AQ3" s="432" t="s">
        <v>817</v>
      </c>
      <c r="AR3" s="434" t="s">
        <v>818</v>
      </c>
      <c r="AS3" s="432">
        <v>2020</v>
      </c>
      <c r="AT3" s="432">
        <v>2017</v>
      </c>
      <c r="AU3" s="432" t="s">
        <v>745</v>
      </c>
      <c r="AV3" s="432" t="s">
        <v>747</v>
      </c>
      <c r="AW3" s="432" t="s">
        <v>817</v>
      </c>
      <c r="AX3" s="432" t="s">
        <v>818</v>
      </c>
      <c r="AY3" s="432">
        <v>2020</v>
      </c>
      <c r="AZ3" s="432">
        <v>2017</v>
      </c>
      <c r="BA3" s="432" t="s">
        <v>745</v>
      </c>
      <c r="BB3" s="433" t="s">
        <v>747</v>
      </c>
      <c r="BC3" s="432" t="s">
        <v>817</v>
      </c>
      <c r="BD3" s="432" t="s">
        <v>818</v>
      </c>
      <c r="BE3" s="432">
        <v>2020</v>
      </c>
      <c r="BF3" s="432">
        <v>2017</v>
      </c>
      <c r="BG3" s="432" t="s">
        <v>745</v>
      </c>
      <c r="BH3" s="432" t="s">
        <v>818</v>
      </c>
      <c r="BI3" s="432" t="s">
        <v>817</v>
      </c>
      <c r="BJ3" s="432" t="s">
        <v>818</v>
      </c>
      <c r="BK3" s="432">
        <v>2020</v>
      </c>
      <c r="BL3" s="432">
        <v>2017</v>
      </c>
      <c r="BM3" s="432" t="s">
        <v>745</v>
      </c>
      <c r="BN3" s="432" t="s">
        <v>747</v>
      </c>
      <c r="BO3" s="432" t="s">
        <v>817</v>
      </c>
      <c r="BP3" s="432" t="s">
        <v>818</v>
      </c>
      <c r="BQ3" s="432">
        <v>2020</v>
      </c>
      <c r="BR3" s="432">
        <v>2017</v>
      </c>
      <c r="BS3" s="432" t="s">
        <v>745</v>
      </c>
      <c r="BT3" s="432" t="s">
        <v>747</v>
      </c>
      <c r="BU3" s="432" t="s">
        <v>817</v>
      </c>
      <c r="BV3" s="432" t="s">
        <v>818</v>
      </c>
      <c r="BW3" s="432">
        <v>2020</v>
      </c>
      <c r="BX3" s="432">
        <v>2017</v>
      </c>
      <c r="BY3" s="432" t="s">
        <v>745</v>
      </c>
      <c r="BZ3" s="433" t="s">
        <v>747</v>
      </c>
      <c r="CA3" s="432" t="s">
        <v>817</v>
      </c>
      <c r="CB3" s="432" t="s">
        <v>818</v>
      </c>
      <c r="CC3" s="432">
        <v>2020</v>
      </c>
      <c r="CD3" s="432">
        <v>2017</v>
      </c>
      <c r="CE3" s="432" t="s">
        <v>745</v>
      </c>
      <c r="CF3" s="433" t="s">
        <v>747</v>
      </c>
      <c r="CG3" s="432" t="s">
        <v>817</v>
      </c>
      <c r="CH3" s="432" t="s">
        <v>818</v>
      </c>
      <c r="CI3" s="432">
        <v>2020</v>
      </c>
      <c r="CJ3" s="432">
        <v>2017</v>
      </c>
      <c r="CK3" s="432" t="s">
        <v>745</v>
      </c>
      <c r="CL3" s="432" t="s">
        <v>747</v>
      </c>
      <c r="CM3" s="432" t="s">
        <v>817</v>
      </c>
      <c r="CN3" s="432" t="s">
        <v>818</v>
      </c>
      <c r="CO3" s="432">
        <v>2020</v>
      </c>
      <c r="CP3" s="432">
        <v>2017</v>
      </c>
      <c r="CQ3" s="432" t="s">
        <v>745</v>
      </c>
      <c r="CR3" s="434" t="s">
        <v>747</v>
      </c>
      <c r="CS3" s="432" t="s">
        <v>817</v>
      </c>
      <c r="CT3" s="432" t="s">
        <v>818</v>
      </c>
      <c r="CU3" s="432">
        <v>2020</v>
      </c>
      <c r="CV3" s="432">
        <v>2017</v>
      </c>
      <c r="CW3" s="432" t="s">
        <v>745</v>
      </c>
      <c r="CX3" s="432" t="s">
        <v>747</v>
      </c>
      <c r="CY3" s="432" t="s">
        <v>817</v>
      </c>
      <c r="CZ3" s="432" t="s">
        <v>818</v>
      </c>
      <c r="DA3" s="432">
        <v>2020</v>
      </c>
      <c r="DB3" s="432">
        <v>2017</v>
      </c>
      <c r="DC3" s="432" t="s">
        <v>745</v>
      </c>
      <c r="DD3" s="433" t="s">
        <v>747</v>
      </c>
      <c r="DE3" s="432" t="s">
        <v>817</v>
      </c>
      <c r="DF3" s="432" t="s">
        <v>818</v>
      </c>
      <c r="DG3" s="432">
        <v>2020</v>
      </c>
      <c r="DH3" s="432">
        <v>2017</v>
      </c>
      <c r="DI3" s="432" t="s">
        <v>745</v>
      </c>
      <c r="DJ3" s="433" t="s">
        <v>747</v>
      </c>
      <c r="DK3" s="432" t="s">
        <v>817</v>
      </c>
      <c r="DL3" s="432" t="s">
        <v>818</v>
      </c>
      <c r="DM3" s="432">
        <v>2020</v>
      </c>
      <c r="DN3" s="468"/>
      <c r="DO3" s="468"/>
    </row>
    <row r="4" spans="1:119" ht="31.5" x14ac:dyDescent="0.25">
      <c r="A4" s="379">
        <v>1</v>
      </c>
      <c r="B4" s="293" t="s">
        <v>1</v>
      </c>
      <c r="C4" s="293" t="s">
        <v>824</v>
      </c>
      <c r="D4" s="294">
        <f>SUMIF($J$3:$DM$3,D$3,$J4:$DM4)</f>
        <v>987</v>
      </c>
      <c r="E4" s="294">
        <f t="shared" ref="D4:I6" si="0">SUMIF($J$3:$DM$3,E$3,$J4:$DM4)</f>
        <v>1002</v>
      </c>
      <c r="F4" s="294">
        <f t="shared" si="0"/>
        <v>938</v>
      </c>
      <c r="G4" s="294">
        <f t="shared" si="0"/>
        <v>1008</v>
      </c>
      <c r="H4" s="294">
        <f t="shared" si="0"/>
        <v>1034</v>
      </c>
      <c r="I4" s="294">
        <f t="shared" si="0"/>
        <v>1014</v>
      </c>
      <c r="J4" s="294">
        <v>81</v>
      </c>
      <c r="K4" s="294">
        <v>77</v>
      </c>
      <c r="L4" s="409">
        <v>73</v>
      </c>
      <c r="M4" s="294">
        <v>77</v>
      </c>
      <c r="N4" s="324">
        <v>69</v>
      </c>
      <c r="O4" s="294">
        <v>77</v>
      </c>
      <c r="P4" s="294">
        <v>55</v>
      </c>
      <c r="Q4" s="294">
        <v>55</v>
      </c>
      <c r="R4" s="409">
        <v>55</v>
      </c>
      <c r="S4" s="294">
        <v>56</v>
      </c>
      <c r="T4" s="324">
        <v>58</v>
      </c>
      <c r="U4" s="294">
        <v>56</v>
      </c>
      <c r="V4" s="294">
        <v>53</v>
      </c>
      <c r="W4" s="294">
        <v>55</v>
      </c>
      <c r="X4" s="295">
        <v>53</v>
      </c>
      <c r="Y4" s="294">
        <v>55</v>
      </c>
      <c r="Z4" s="324">
        <v>56</v>
      </c>
      <c r="AA4" s="294">
        <v>55</v>
      </c>
      <c r="AB4" s="336">
        <v>30</v>
      </c>
      <c r="AC4" s="336">
        <v>33</v>
      </c>
      <c r="AD4" s="295">
        <v>31</v>
      </c>
      <c r="AE4" s="336">
        <v>33</v>
      </c>
      <c r="AF4" s="324">
        <f>26+5</f>
        <v>31</v>
      </c>
      <c r="AG4" s="336">
        <v>34</v>
      </c>
      <c r="AH4" s="294">
        <v>50</v>
      </c>
      <c r="AI4" s="294">
        <v>54</v>
      </c>
      <c r="AJ4" s="409">
        <v>53</v>
      </c>
      <c r="AK4" s="294">
        <v>54</v>
      </c>
      <c r="AL4" s="324">
        <v>49</v>
      </c>
      <c r="AM4" s="294">
        <v>54</v>
      </c>
      <c r="AN4" s="294">
        <v>53</v>
      </c>
      <c r="AO4" s="294">
        <v>54</v>
      </c>
      <c r="AP4" s="295">
        <f>58+4</f>
        <v>62</v>
      </c>
      <c r="AQ4" s="294">
        <v>54</v>
      </c>
      <c r="AR4" s="294">
        <v>62</v>
      </c>
      <c r="AS4" s="294">
        <v>54</v>
      </c>
      <c r="AT4" s="294">
        <v>107</v>
      </c>
      <c r="AU4" s="294">
        <v>110</v>
      </c>
      <c r="AV4" s="295">
        <v>107</v>
      </c>
      <c r="AW4" s="294">
        <v>112</v>
      </c>
      <c r="AX4" s="324">
        <v>105</v>
      </c>
      <c r="AY4" s="294">
        <v>112</v>
      </c>
      <c r="AZ4" s="294">
        <v>71</v>
      </c>
      <c r="BA4" s="294">
        <v>72</v>
      </c>
      <c r="BB4" s="409">
        <v>72</v>
      </c>
      <c r="BC4" s="294">
        <v>72</v>
      </c>
      <c r="BD4" s="324">
        <v>70</v>
      </c>
      <c r="BE4" s="294">
        <v>72</v>
      </c>
      <c r="BF4" s="294">
        <v>48</v>
      </c>
      <c r="BG4" s="294">
        <v>50</v>
      </c>
      <c r="BH4" s="409">
        <v>48</v>
      </c>
      <c r="BI4" s="294">
        <v>50</v>
      </c>
      <c r="BJ4" s="324">
        <v>48</v>
      </c>
      <c r="BK4" s="294">
        <v>50</v>
      </c>
      <c r="BL4" s="294">
        <v>73</v>
      </c>
      <c r="BM4" s="294">
        <v>73</v>
      </c>
      <c r="BN4" s="389">
        <v>72</v>
      </c>
      <c r="BO4" s="294">
        <v>74</v>
      </c>
      <c r="BP4" s="324">
        <v>68</v>
      </c>
      <c r="BQ4" s="294">
        <v>76</v>
      </c>
      <c r="BR4" s="294">
        <v>74</v>
      </c>
      <c r="BS4" s="294">
        <v>77</v>
      </c>
      <c r="BT4" s="295">
        <v>72</v>
      </c>
      <c r="BU4" s="294">
        <v>78</v>
      </c>
      <c r="BV4" s="324">
        <v>79</v>
      </c>
      <c r="BW4" s="294">
        <v>79</v>
      </c>
      <c r="BX4" s="294">
        <v>86</v>
      </c>
      <c r="BY4" s="294">
        <v>86</v>
      </c>
      <c r="BZ4" s="409">
        <v>86</v>
      </c>
      <c r="CA4" s="294">
        <v>86</v>
      </c>
      <c r="CB4" s="324">
        <v>84</v>
      </c>
      <c r="CC4" s="294">
        <v>86</v>
      </c>
      <c r="CD4" s="294">
        <v>61</v>
      </c>
      <c r="CE4" s="294">
        <v>61</v>
      </c>
      <c r="CF4" s="383">
        <v>68</v>
      </c>
      <c r="CG4" s="294">
        <v>62</v>
      </c>
      <c r="CH4" s="324">
        <v>68</v>
      </c>
      <c r="CI4" s="294">
        <v>62</v>
      </c>
      <c r="CJ4" s="294">
        <v>32</v>
      </c>
      <c r="CK4" s="294">
        <v>32</v>
      </c>
      <c r="CL4" s="409">
        <v>32</v>
      </c>
      <c r="CM4" s="294">
        <v>33</v>
      </c>
      <c r="CN4" s="324">
        <v>34</v>
      </c>
      <c r="CO4" s="294">
        <v>34</v>
      </c>
      <c r="CP4" s="294">
        <v>25</v>
      </c>
      <c r="CQ4" s="294">
        <v>25</v>
      </c>
      <c r="CR4" s="295">
        <v>24</v>
      </c>
      <c r="CS4" s="294">
        <v>25</v>
      </c>
      <c r="CT4" s="324">
        <v>28</v>
      </c>
      <c r="CU4" s="294">
        <v>25</v>
      </c>
      <c r="CV4" s="294">
        <v>32</v>
      </c>
      <c r="CW4" s="294">
        <v>36</v>
      </c>
      <c r="CX4" s="409">
        <v>36</v>
      </c>
      <c r="CY4" s="294">
        <v>38</v>
      </c>
      <c r="CZ4" s="324">
        <v>35</v>
      </c>
      <c r="DA4" s="294">
        <v>39</v>
      </c>
      <c r="DB4" s="294">
        <v>29</v>
      </c>
      <c r="DC4" s="294">
        <v>30</v>
      </c>
      <c r="DD4" s="295">
        <v>28</v>
      </c>
      <c r="DE4" s="294">
        <v>30</v>
      </c>
      <c r="DF4" s="324">
        <v>28</v>
      </c>
      <c r="DG4" s="294">
        <v>30</v>
      </c>
      <c r="DH4" s="294">
        <v>27</v>
      </c>
      <c r="DI4" s="294">
        <v>22</v>
      </c>
      <c r="DJ4" s="409">
        <v>14</v>
      </c>
      <c r="DK4" s="294">
        <v>19</v>
      </c>
      <c r="DL4" s="324">
        <v>14</v>
      </c>
      <c r="DM4" s="294">
        <v>19</v>
      </c>
      <c r="DN4" s="228" t="s">
        <v>74</v>
      </c>
      <c r="DO4" s="228"/>
    </row>
    <row r="5" spans="1:119" ht="31.5" x14ac:dyDescent="0.25">
      <c r="A5" s="379" t="s">
        <v>2</v>
      </c>
      <c r="B5" s="293" t="s">
        <v>404</v>
      </c>
      <c r="C5" s="293" t="s">
        <v>824</v>
      </c>
      <c r="D5" s="294">
        <f t="shared" si="0"/>
        <v>599</v>
      </c>
      <c r="E5" s="294">
        <f t="shared" si="0"/>
        <v>778</v>
      </c>
      <c r="F5" s="294">
        <f t="shared" si="0"/>
        <v>827</v>
      </c>
      <c r="G5" s="294">
        <f t="shared" si="0"/>
        <v>881</v>
      </c>
      <c r="H5" s="294">
        <f t="shared" si="0"/>
        <v>899</v>
      </c>
      <c r="I5" s="294">
        <f t="shared" si="0"/>
        <v>940</v>
      </c>
      <c r="J5" s="294">
        <v>39</v>
      </c>
      <c r="K5" s="294">
        <v>60</v>
      </c>
      <c r="L5" s="409">
        <v>60</v>
      </c>
      <c r="M5" s="294">
        <v>67</v>
      </c>
      <c r="N5" s="324">
        <v>69</v>
      </c>
      <c r="O5" s="294">
        <v>77</v>
      </c>
      <c r="P5" s="294">
        <v>24</v>
      </c>
      <c r="Q5" s="294">
        <v>41</v>
      </c>
      <c r="R5" s="409">
        <v>55</v>
      </c>
      <c r="S5" s="294">
        <v>56</v>
      </c>
      <c r="T5" s="324">
        <v>51</v>
      </c>
      <c r="U5" s="294">
        <v>56</v>
      </c>
      <c r="V5" s="294">
        <v>35</v>
      </c>
      <c r="W5" s="294">
        <v>42</v>
      </c>
      <c r="X5" s="409">
        <v>47</v>
      </c>
      <c r="Y5" s="294">
        <v>48</v>
      </c>
      <c r="Z5" s="324">
        <v>49</v>
      </c>
      <c r="AA5" s="294">
        <v>53</v>
      </c>
      <c r="AB5" s="336">
        <v>26</v>
      </c>
      <c r="AC5" s="336">
        <v>32</v>
      </c>
      <c r="AD5" s="409">
        <v>29</v>
      </c>
      <c r="AE5" s="336">
        <v>33</v>
      </c>
      <c r="AF5" s="324">
        <v>28</v>
      </c>
      <c r="AG5" s="336">
        <v>33</v>
      </c>
      <c r="AH5" s="294">
        <v>50</v>
      </c>
      <c r="AI5" s="294">
        <v>54</v>
      </c>
      <c r="AJ5" s="409">
        <v>53</v>
      </c>
      <c r="AK5" s="294">
        <v>54</v>
      </c>
      <c r="AL5" s="324">
        <v>49</v>
      </c>
      <c r="AM5" s="294">
        <v>54</v>
      </c>
      <c r="AN5" s="294">
        <v>22</v>
      </c>
      <c r="AO5" s="294">
        <v>17</v>
      </c>
      <c r="AP5" s="295">
        <v>58</v>
      </c>
      <c r="AQ5" s="294">
        <v>16</v>
      </c>
      <c r="AR5" s="294">
        <v>58</v>
      </c>
      <c r="AS5" s="294">
        <v>14</v>
      </c>
      <c r="AT5" s="294">
        <v>105</v>
      </c>
      <c r="AU5" s="294">
        <v>107</v>
      </c>
      <c r="AV5" s="409">
        <v>106</v>
      </c>
      <c r="AW5" s="294">
        <v>110</v>
      </c>
      <c r="AX5" s="324">
        <v>72</v>
      </c>
      <c r="AY5" s="294">
        <v>112</v>
      </c>
      <c r="AZ5" s="294">
        <v>18</v>
      </c>
      <c r="BA5" s="294">
        <v>38</v>
      </c>
      <c r="BB5" s="409">
        <v>40</v>
      </c>
      <c r="BC5" s="294">
        <v>58</v>
      </c>
      <c r="BD5" s="324">
        <v>62</v>
      </c>
      <c r="BE5" s="294">
        <v>72</v>
      </c>
      <c r="BF5" s="294">
        <v>22</v>
      </c>
      <c r="BG5" s="294">
        <v>30</v>
      </c>
      <c r="BH5" s="295">
        <v>43</v>
      </c>
      <c r="BI5" s="294">
        <v>35</v>
      </c>
      <c r="BJ5" s="324">
        <v>43</v>
      </c>
      <c r="BK5" s="294">
        <v>40</v>
      </c>
      <c r="BL5" s="294">
        <v>18</v>
      </c>
      <c r="BM5" s="294">
        <v>32</v>
      </c>
      <c r="BN5" s="409">
        <v>56</v>
      </c>
      <c r="BO5" s="294">
        <v>52</v>
      </c>
      <c r="BP5" s="324">
        <v>56</v>
      </c>
      <c r="BQ5" s="294">
        <v>67</v>
      </c>
      <c r="BR5" s="294">
        <v>39</v>
      </c>
      <c r="BS5" s="294">
        <v>74</v>
      </c>
      <c r="BT5" s="409">
        <v>65</v>
      </c>
      <c r="BU5" s="294">
        <v>76</v>
      </c>
      <c r="BV5" s="324">
        <v>77</v>
      </c>
      <c r="BW5" s="294">
        <v>78</v>
      </c>
      <c r="BX5" s="294">
        <v>80</v>
      </c>
      <c r="BY5" s="294">
        <v>82</v>
      </c>
      <c r="BZ5" s="409">
        <v>86</v>
      </c>
      <c r="CA5" s="294">
        <v>84</v>
      </c>
      <c r="CB5" s="324">
        <f>67+6</f>
        <v>73</v>
      </c>
      <c r="CC5" s="294">
        <v>84</v>
      </c>
      <c r="CD5" s="294">
        <v>34</v>
      </c>
      <c r="CE5" s="294">
        <v>45</v>
      </c>
      <c r="CF5" s="409">
        <v>51</v>
      </c>
      <c r="CG5" s="294">
        <v>53</v>
      </c>
      <c r="CH5" s="324">
        <v>54</v>
      </c>
      <c r="CI5" s="294">
        <v>55</v>
      </c>
      <c r="CJ5" s="294">
        <v>25</v>
      </c>
      <c r="CK5" s="294">
        <v>28</v>
      </c>
      <c r="CL5" s="295">
        <v>32</v>
      </c>
      <c r="CM5" s="294">
        <v>30</v>
      </c>
      <c r="CN5" s="324">
        <v>32</v>
      </c>
      <c r="CO5" s="294">
        <v>34</v>
      </c>
      <c r="CP5" s="294">
        <v>10</v>
      </c>
      <c r="CQ5" s="294">
        <v>17</v>
      </c>
      <c r="CR5" s="409">
        <v>17</v>
      </c>
      <c r="CS5" s="294">
        <v>25</v>
      </c>
      <c r="CT5" s="324">
        <v>27</v>
      </c>
      <c r="CU5" s="294">
        <v>25</v>
      </c>
      <c r="CV5" s="294">
        <v>19</v>
      </c>
      <c r="CW5" s="294">
        <v>30</v>
      </c>
      <c r="CX5" s="409">
        <v>30</v>
      </c>
      <c r="CY5" s="294">
        <v>35</v>
      </c>
      <c r="CZ5" s="324">
        <v>16</v>
      </c>
      <c r="DA5" s="294">
        <v>37</v>
      </c>
      <c r="DB5" s="294">
        <v>29</v>
      </c>
      <c r="DC5" s="294">
        <v>29</v>
      </c>
      <c r="DD5" s="409">
        <v>28</v>
      </c>
      <c r="DE5" s="294">
        <v>30</v>
      </c>
      <c r="DF5" s="324">
        <v>28</v>
      </c>
      <c r="DG5" s="294">
        <v>30</v>
      </c>
      <c r="DH5" s="294">
        <v>4</v>
      </c>
      <c r="DI5" s="294">
        <v>20</v>
      </c>
      <c r="DJ5" s="409">
        <v>14</v>
      </c>
      <c r="DK5" s="294">
        <v>19</v>
      </c>
      <c r="DL5" s="324">
        <v>12</v>
      </c>
      <c r="DM5" s="294">
        <v>19</v>
      </c>
      <c r="DN5" s="228"/>
      <c r="DO5" s="228"/>
    </row>
    <row r="6" spans="1:119" ht="31.5" x14ac:dyDescent="0.25">
      <c r="A6" s="379" t="s">
        <v>598</v>
      </c>
      <c r="B6" s="293" t="s">
        <v>3</v>
      </c>
      <c r="C6" s="293" t="s">
        <v>824</v>
      </c>
      <c r="D6" s="323">
        <f t="shared" si="0"/>
        <v>349</v>
      </c>
      <c r="E6" s="323">
        <f t="shared" si="0"/>
        <v>316</v>
      </c>
      <c r="F6" s="323">
        <f t="shared" si="0"/>
        <v>462</v>
      </c>
      <c r="G6" s="323">
        <f t="shared" si="0"/>
        <v>325</v>
      </c>
      <c r="H6" s="323">
        <f t="shared" si="0"/>
        <v>466</v>
      </c>
      <c r="I6" s="323">
        <f t="shared" si="0"/>
        <v>328</v>
      </c>
      <c r="J6" s="294">
        <v>12</v>
      </c>
      <c r="K6" s="294">
        <v>21</v>
      </c>
      <c r="L6" s="409">
        <v>21</v>
      </c>
      <c r="M6" s="294">
        <v>7</v>
      </c>
      <c r="N6" s="324">
        <v>46</v>
      </c>
      <c r="O6" s="294">
        <v>10</v>
      </c>
      <c r="P6" s="294">
        <v>24</v>
      </c>
      <c r="Q6" s="294">
        <v>17</v>
      </c>
      <c r="R6" s="409">
        <v>31</v>
      </c>
      <c r="S6" s="294">
        <v>18</v>
      </c>
      <c r="T6" s="324">
        <v>14</v>
      </c>
      <c r="U6" s="294">
        <v>18</v>
      </c>
      <c r="V6" s="294">
        <v>35</v>
      </c>
      <c r="W6" s="294">
        <v>7</v>
      </c>
      <c r="X6" s="409">
        <v>12</v>
      </c>
      <c r="Y6" s="294">
        <v>6</v>
      </c>
      <c r="Z6" s="324">
        <v>27</v>
      </c>
      <c r="AA6" s="294">
        <v>40</v>
      </c>
      <c r="AB6" s="336">
        <v>6</v>
      </c>
      <c r="AC6" s="336">
        <v>12</v>
      </c>
      <c r="AD6" s="409">
        <v>19</v>
      </c>
      <c r="AE6" s="336">
        <v>10</v>
      </c>
      <c r="AF6" s="324">
        <f>13+3</f>
        <v>16</v>
      </c>
      <c r="AG6" s="336">
        <v>10</v>
      </c>
      <c r="AH6" s="294">
        <v>17</v>
      </c>
      <c r="AI6" s="294">
        <v>14</v>
      </c>
      <c r="AJ6" s="409">
        <v>28</v>
      </c>
      <c r="AK6" s="294">
        <v>15</v>
      </c>
      <c r="AL6" s="324">
        <v>24</v>
      </c>
      <c r="AM6" s="294">
        <v>15</v>
      </c>
      <c r="AN6" s="294"/>
      <c r="AO6" s="294"/>
      <c r="AP6" s="409">
        <v>26</v>
      </c>
      <c r="AQ6" s="294"/>
      <c r="AR6" s="294">
        <v>23</v>
      </c>
      <c r="AS6" s="294"/>
      <c r="AT6" s="294">
        <v>43</v>
      </c>
      <c r="AU6" s="294">
        <v>25</v>
      </c>
      <c r="AV6" s="409">
        <v>68</v>
      </c>
      <c r="AW6" s="294">
        <v>41</v>
      </c>
      <c r="AX6" s="324">
        <v>32</v>
      </c>
      <c r="AY6" s="294">
        <v>26</v>
      </c>
      <c r="AZ6" s="294">
        <v>18</v>
      </c>
      <c r="BA6" s="294">
        <v>20</v>
      </c>
      <c r="BB6" s="409">
        <v>22</v>
      </c>
      <c r="BC6" s="294">
        <v>20</v>
      </c>
      <c r="BD6" s="324">
        <v>21</v>
      </c>
      <c r="BE6" s="294">
        <v>20</v>
      </c>
      <c r="BF6" s="294">
        <v>22</v>
      </c>
      <c r="BG6" s="294">
        <v>23</v>
      </c>
      <c r="BH6" s="409">
        <v>30</v>
      </c>
      <c r="BI6" s="294">
        <v>23</v>
      </c>
      <c r="BJ6" s="324">
        <v>30</v>
      </c>
      <c r="BK6" s="294">
        <v>23</v>
      </c>
      <c r="BL6" s="294">
        <v>18</v>
      </c>
      <c r="BM6" s="294">
        <v>14</v>
      </c>
      <c r="BN6" s="409">
        <v>38</v>
      </c>
      <c r="BO6" s="294">
        <v>28</v>
      </c>
      <c r="BP6" s="324">
        <v>23</v>
      </c>
      <c r="BQ6" s="294">
        <v>24</v>
      </c>
      <c r="BR6" s="294">
        <v>6</v>
      </c>
      <c r="BS6" s="294">
        <v>35</v>
      </c>
      <c r="BT6" s="409">
        <v>54</v>
      </c>
      <c r="BU6" s="294">
        <v>25</v>
      </c>
      <c r="BV6" s="324">
        <v>36</v>
      </c>
      <c r="BW6" s="294">
        <v>22</v>
      </c>
      <c r="BX6" s="294">
        <v>27</v>
      </c>
      <c r="BY6" s="294">
        <v>47</v>
      </c>
      <c r="BZ6" s="295">
        <v>48</v>
      </c>
      <c r="CA6" s="294">
        <v>35</v>
      </c>
      <c r="CB6" s="324">
        <f>48+2</f>
        <v>50</v>
      </c>
      <c r="CC6" s="294">
        <v>30</v>
      </c>
      <c r="CD6" s="294">
        <v>34</v>
      </c>
      <c r="CE6" s="294">
        <v>12</v>
      </c>
      <c r="CF6" s="409">
        <v>18</v>
      </c>
      <c r="CG6" s="294">
        <v>40</v>
      </c>
      <c r="CH6" s="324">
        <v>37</v>
      </c>
      <c r="CI6" s="294">
        <v>13</v>
      </c>
      <c r="CJ6" s="294">
        <v>25</v>
      </c>
      <c r="CK6" s="294">
        <v>19</v>
      </c>
      <c r="CL6" s="409">
        <v>19</v>
      </c>
      <c r="CM6" s="294">
        <v>12</v>
      </c>
      <c r="CN6" s="324">
        <v>12</v>
      </c>
      <c r="CO6" s="294">
        <v>11</v>
      </c>
      <c r="CP6" s="294">
        <v>10</v>
      </c>
      <c r="CQ6" s="294">
        <v>7</v>
      </c>
      <c r="CR6" s="409">
        <v>7</v>
      </c>
      <c r="CS6" s="294">
        <v>9</v>
      </c>
      <c r="CT6" s="324">
        <v>9</v>
      </c>
      <c r="CU6" s="294">
        <v>10</v>
      </c>
      <c r="CV6" s="294">
        <v>19</v>
      </c>
      <c r="CW6" s="294">
        <v>24</v>
      </c>
      <c r="CX6" s="409">
        <v>28</v>
      </c>
      <c r="CY6" s="294">
        <v>26</v>
      </c>
      <c r="CZ6" s="324">
        <v>16</v>
      </c>
      <c r="DA6" s="294">
        <v>27</v>
      </c>
      <c r="DB6" s="294">
        <v>29</v>
      </c>
      <c r="DC6" s="294">
        <v>0</v>
      </c>
      <c r="DD6" s="409">
        <v>9</v>
      </c>
      <c r="DE6" s="294">
        <v>4</v>
      </c>
      <c r="DF6" s="324">
        <v>14</v>
      </c>
      <c r="DG6" s="294">
        <v>26</v>
      </c>
      <c r="DH6" s="294">
        <v>4</v>
      </c>
      <c r="DI6" s="294">
        <v>19</v>
      </c>
      <c r="DJ6" s="409">
        <v>14</v>
      </c>
      <c r="DK6" s="294">
        <v>6</v>
      </c>
      <c r="DL6" s="324">
        <v>6</v>
      </c>
      <c r="DM6" s="294">
        <v>3</v>
      </c>
      <c r="DN6" s="228"/>
      <c r="DO6" s="228"/>
    </row>
    <row r="7" spans="1:119" s="160" customFormat="1" ht="47.25" x14ac:dyDescent="0.25">
      <c r="A7" s="379" t="s">
        <v>600</v>
      </c>
      <c r="B7" s="296" t="s">
        <v>227</v>
      </c>
      <c r="C7" s="296"/>
      <c r="D7" s="157">
        <f>IF(ISNUMBER(D5/D4),D5/D4,"")</f>
        <v>0.60688956433637287</v>
      </c>
      <c r="E7" s="157">
        <f t="shared" ref="E7:DB7" si="1">IF(ISNUMBER(E5/E4),E5/E4,"")</f>
        <v>0.77644710578842313</v>
      </c>
      <c r="F7" s="157">
        <f t="shared" si="1"/>
        <v>0.88166311300639655</v>
      </c>
      <c r="G7" s="157">
        <f t="shared" si="1"/>
        <v>0.87400793650793651</v>
      </c>
      <c r="H7" s="157">
        <f>IF(ISNUMBER(H5/H4),H5/H4,"")</f>
        <v>0.86943907156673117</v>
      </c>
      <c r="I7" s="157">
        <f t="shared" si="1"/>
        <v>0.92702169625246544</v>
      </c>
      <c r="J7" s="157">
        <f t="shared" si="1"/>
        <v>0.48148148148148145</v>
      </c>
      <c r="K7" s="157">
        <f t="shared" si="1"/>
        <v>0.77922077922077926</v>
      </c>
      <c r="L7" s="332">
        <f t="shared" si="1"/>
        <v>0.82191780821917804</v>
      </c>
      <c r="M7" s="157">
        <f t="shared" si="1"/>
        <v>0.87012987012987009</v>
      </c>
      <c r="N7" s="157">
        <f>IF(ISNUMBER(N5/N4),N5/N4,"")</f>
        <v>1</v>
      </c>
      <c r="O7" s="157">
        <f t="shared" si="1"/>
        <v>1</v>
      </c>
      <c r="P7" s="157">
        <f t="shared" si="1"/>
        <v>0.43636363636363634</v>
      </c>
      <c r="Q7" s="157">
        <f t="shared" si="1"/>
        <v>0.74545454545454548</v>
      </c>
      <c r="R7" s="332">
        <f t="shared" si="1"/>
        <v>1</v>
      </c>
      <c r="S7" s="157">
        <f t="shared" si="1"/>
        <v>1</v>
      </c>
      <c r="T7" s="157">
        <f t="shared" si="1"/>
        <v>0.87931034482758619</v>
      </c>
      <c r="U7" s="157">
        <f t="shared" si="1"/>
        <v>1</v>
      </c>
      <c r="V7" s="157">
        <f t="shared" si="1"/>
        <v>0.660377358490566</v>
      </c>
      <c r="W7" s="157">
        <f t="shared" si="1"/>
        <v>0.76363636363636367</v>
      </c>
      <c r="X7" s="332">
        <f t="shared" si="1"/>
        <v>0.8867924528301887</v>
      </c>
      <c r="Y7" s="157">
        <f t="shared" si="1"/>
        <v>0.87272727272727268</v>
      </c>
      <c r="Z7" s="157">
        <f>IF(ISNUMBER(Z5/Z4),Z5/Z4,"")</f>
        <v>0.875</v>
      </c>
      <c r="AA7" s="157">
        <f t="shared" si="1"/>
        <v>0.96363636363636362</v>
      </c>
      <c r="AB7" s="157">
        <f t="shared" si="1"/>
        <v>0.8666666666666667</v>
      </c>
      <c r="AC7" s="157">
        <f t="shared" si="1"/>
        <v>0.96969696969696972</v>
      </c>
      <c r="AD7" s="332">
        <v>0.94</v>
      </c>
      <c r="AE7" s="157">
        <f t="shared" si="1"/>
        <v>1</v>
      </c>
      <c r="AF7" s="157">
        <f t="shared" si="1"/>
        <v>0.90322580645161288</v>
      </c>
      <c r="AG7" s="157">
        <f t="shared" si="1"/>
        <v>0.97058823529411764</v>
      </c>
      <c r="AH7" s="157">
        <f t="shared" si="1"/>
        <v>1</v>
      </c>
      <c r="AI7" s="157">
        <f t="shared" si="1"/>
        <v>1</v>
      </c>
      <c r="AJ7" s="402">
        <f t="shared" si="1"/>
        <v>1</v>
      </c>
      <c r="AK7" s="157">
        <f t="shared" si="1"/>
        <v>1</v>
      </c>
      <c r="AL7" s="157">
        <f>IF(ISNUMBER(AL5/AL4),AL5/AL4,"")</f>
        <v>1</v>
      </c>
      <c r="AM7" s="157">
        <f t="shared" si="1"/>
        <v>1</v>
      </c>
      <c r="AN7" s="157">
        <f t="shared" si="1"/>
        <v>0.41509433962264153</v>
      </c>
      <c r="AO7" s="157">
        <f t="shared" si="1"/>
        <v>0.31481481481481483</v>
      </c>
      <c r="AP7" s="332">
        <f t="shared" si="1"/>
        <v>0.93548387096774188</v>
      </c>
      <c r="AQ7" s="157">
        <f t="shared" si="1"/>
        <v>0.29629629629629628</v>
      </c>
      <c r="AR7" s="157"/>
      <c r="AS7" s="157">
        <f t="shared" si="1"/>
        <v>0.25925925925925924</v>
      </c>
      <c r="AT7" s="157">
        <f t="shared" si="1"/>
        <v>0.98130841121495327</v>
      </c>
      <c r="AU7" s="157">
        <f t="shared" si="1"/>
        <v>0.97272727272727277</v>
      </c>
      <c r="AV7" s="332">
        <f t="shared" si="1"/>
        <v>0.99065420560747663</v>
      </c>
      <c r="AW7" s="157">
        <f t="shared" si="1"/>
        <v>0.9821428571428571</v>
      </c>
      <c r="AX7" s="157">
        <f t="shared" si="1"/>
        <v>0.68571428571428572</v>
      </c>
      <c r="AY7" s="157">
        <f t="shared" si="1"/>
        <v>1</v>
      </c>
      <c r="AZ7" s="157">
        <f t="shared" si="1"/>
        <v>0.25352112676056338</v>
      </c>
      <c r="BA7" s="157">
        <f t="shared" si="1"/>
        <v>0.52777777777777779</v>
      </c>
      <c r="BB7" s="332">
        <f t="shared" si="1"/>
        <v>0.55555555555555558</v>
      </c>
      <c r="BC7" s="157">
        <f t="shared" si="1"/>
        <v>0.80555555555555558</v>
      </c>
      <c r="BD7" s="157">
        <f>IF(ISNUMBER(BD5/BD4),BD5/BD4,"")</f>
        <v>0.88571428571428568</v>
      </c>
      <c r="BE7" s="157">
        <f t="shared" si="1"/>
        <v>1</v>
      </c>
      <c r="BF7" s="157">
        <f t="shared" si="1"/>
        <v>0.45833333333333331</v>
      </c>
      <c r="BG7" s="157">
        <f t="shared" si="1"/>
        <v>0.6</v>
      </c>
      <c r="BH7" s="332">
        <f t="shared" si="1"/>
        <v>0.89583333333333337</v>
      </c>
      <c r="BI7" s="157">
        <f t="shared" si="1"/>
        <v>0.7</v>
      </c>
      <c r="BJ7" s="157">
        <f t="shared" si="1"/>
        <v>0.89583333333333337</v>
      </c>
      <c r="BK7" s="157">
        <f t="shared" si="1"/>
        <v>0.8</v>
      </c>
      <c r="BL7" s="157">
        <v>0.24657534246575341</v>
      </c>
      <c r="BM7" s="157">
        <v>0.43835616438356162</v>
      </c>
      <c r="BN7" s="390">
        <f>IF(ISNUMBER(BN5/BN4),BN5/BN4,"")</f>
        <v>0.77777777777777779</v>
      </c>
      <c r="BO7" s="157">
        <v>0.70270270270270274</v>
      </c>
      <c r="BP7" s="157">
        <f>IF(ISNUMBER(BP5/BP4),BP5/BP4,"")</f>
        <v>0.82352941176470584</v>
      </c>
      <c r="BQ7" s="157">
        <v>0.88157894736842102</v>
      </c>
      <c r="BR7" s="157">
        <f t="shared" si="1"/>
        <v>0.52702702702702697</v>
      </c>
      <c r="BS7" s="157">
        <f t="shared" si="1"/>
        <v>0.96103896103896103</v>
      </c>
      <c r="BT7" s="332">
        <f t="shared" si="1"/>
        <v>0.90277777777777779</v>
      </c>
      <c r="BU7" s="157">
        <f t="shared" si="1"/>
        <v>0.97435897435897434</v>
      </c>
      <c r="BV7" s="157">
        <f t="shared" si="1"/>
        <v>0.97468354430379744</v>
      </c>
      <c r="BW7" s="157">
        <f t="shared" si="1"/>
        <v>0.98734177215189878</v>
      </c>
      <c r="BX7" s="157">
        <f t="shared" si="1"/>
        <v>0.93023255813953487</v>
      </c>
      <c r="BY7" s="157">
        <f t="shared" si="1"/>
        <v>0.95348837209302328</v>
      </c>
      <c r="BZ7" s="332">
        <f t="shared" si="1"/>
        <v>1</v>
      </c>
      <c r="CA7" s="157">
        <f t="shared" si="1"/>
        <v>0.97674418604651159</v>
      </c>
      <c r="CB7" s="157">
        <f>IF(ISNUMBER(CB5/CB4),CB5/CB4,"")</f>
        <v>0.86904761904761907</v>
      </c>
      <c r="CC7" s="157">
        <f t="shared" si="1"/>
        <v>0.97674418604651159</v>
      </c>
      <c r="CD7" s="157">
        <f t="shared" si="1"/>
        <v>0.55737704918032782</v>
      </c>
      <c r="CE7" s="157">
        <f t="shared" si="1"/>
        <v>0.73770491803278693</v>
      </c>
      <c r="CF7" s="332">
        <f t="shared" si="1"/>
        <v>0.75</v>
      </c>
      <c r="CG7" s="157">
        <f t="shared" si="1"/>
        <v>0.85483870967741937</v>
      </c>
      <c r="CH7" s="157">
        <f t="shared" si="1"/>
        <v>0.79411764705882348</v>
      </c>
      <c r="CI7" s="157">
        <f t="shared" si="1"/>
        <v>0.88709677419354838</v>
      </c>
      <c r="CJ7" s="157">
        <f t="shared" si="1"/>
        <v>0.78125</v>
      </c>
      <c r="CK7" s="157">
        <f t="shared" si="1"/>
        <v>0.875</v>
      </c>
      <c r="CL7" s="332">
        <f t="shared" si="1"/>
        <v>1</v>
      </c>
      <c r="CM7" s="157">
        <f t="shared" si="1"/>
        <v>0.90909090909090906</v>
      </c>
      <c r="CN7" s="157">
        <f>IF(ISNUMBER(CN5/CN4),CN5/CN4,"")</f>
        <v>0.94117647058823528</v>
      </c>
      <c r="CO7" s="157">
        <f t="shared" si="1"/>
        <v>1</v>
      </c>
      <c r="CP7" s="157">
        <f t="shared" si="1"/>
        <v>0.4</v>
      </c>
      <c r="CQ7" s="157">
        <f t="shared" si="1"/>
        <v>0.68</v>
      </c>
      <c r="CR7" s="332">
        <f t="shared" si="1"/>
        <v>0.70833333333333337</v>
      </c>
      <c r="CS7" s="157">
        <f t="shared" si="1"/>
        <v>1</v>
      </c>
      <c r="CT7" s="157">
        <f t="shared" si="1"/>
        <v>0.9642857142857143</v>
      </c>
      <c r="CU7" s="157">
        <f t="shared" si="1"/>
        <v>1</v>
      </c>
      <c r="CV7" s="157">
        <f t="shared" si="1"/>
        <v>0.59375</v>
      </c>
      <c r="CW7" s="157">
        <f t="shared" si="1"/>
        <v>0.83333333333333337</v>
      </c>
      <c r="CX7" s="332">
        <f t="shared" si="1"/>
        <v>0.83333333333333337</v>
      </c>
      <c r="CY7" s="157">
        <f t="shared" si="1"/>
        <v>0.92105263157894735</v>
      </c>
      <c r="CZ7" s="157">
        <f>IF(ISNUMBER(CZ5/CZ4),CZ5/CZ4,"")</f>
        <v>0.45714285714285713</v>
      </c>
      <c r="DA7" s="157">
        <f t="shared" si="1"/>
        <v>0.94871794871794868</v>
      </c>
      <c r="DB7" s="157">
        <f t="shared" si="1"/>
        <v>1</v>
      </c>
      <c r="DC7" s="157">
        <f t="shared" ref="DC7:DM7" si="2">IF(ISNUMBER(DC5/DC4),DC5/DC4,"")</f>
        <v>0.96666666666666667</v>
      </c>
      <c r="DD7" s="332">
        <f t="shared" si="2"/>
        <v>1</v>
      </c>
      <c r="DE7" s="157">
        <f t="shared" si="2"/>
        <v>1</v>
      </c>
      <c r="DF7" s="157">
        <f t="shared" si="2"/>
        <v>1</v>
      </c>
      <c r="DG7" s="157">
        <f t="shared" si="2"/>
        <v>1</v>
      </c>
      <c r="DH7" s="157">
        <f t="shared" si="2"/>
        <v>0.14814814814814814</v>
      </c>
      <c r="DI7" s="157">
        <f t="shared" si="2"/>
        <v>0.90909090909090906</v>
      </c>
      <c r="DJ7" s="332">
        <f t="shared" si="2"/>
        <v>1</v>
      </c>
      <c r="DK7" s="157">
        <f t="shared" si="2"/>
        <v>1</v>
      </c>
      <c r="DL7" s="157">
        <f>IF(ISNUMBER(DL5/DL4),DL5/DL4,"")</f>
        <v>0.8571428571428571</v>
      </c>
      <c r="DM7" s="157">
        <f t="shared" si="2"/>
        <v>1</v>
      </c>
      <c r="DN7" s="159"/>
      <c r="DO7" s="159"/>
    </row>
    <row r="8" spans="1:119" ht="63" x14ac:dyDescent="0.25">
      <c r="A8" s="379" t="s">
        <v>4</v>
      </c>
      <c r="B8" s="293" t="s">
        <v>5</v>
      </c>
      <c r="C8" s="293"/>
      <c r="D8" s="294">
        <f t="shared" ref="D8:I10" si="3">SUMIF($J$3:$DM$3,D$3,$J8:$DM8)</f>
        <v>155</v>
      </c>
      <c r="E8" s="294">
        <f t="shared" si="3"/>
        <v>233</v>
      </c>
      <c r="F8" s="294">
        <f t="shared" si="3"/>
        <v>234</v>
      </c>
      <c r="G8" s="294">
        <f t="shared" si="3"/>
        <v>280</v>
      </c>
      <c r="H8" s="294">
        <f t="shared" si="3"/>
        <v>304</v>
      </c>
      <c r="I8" s="294">
        <f t="shared" si="3"/>
        <v>316</v>
      </c>
      <c r="J8" s="294">
        <v>19</v>
      </c>
      <c r="K8" s="294">
        <v>29</v>
      </c>
      <c r="L8" s="295">
        <v>29</v>
      </c>
      <c r="M8" s="294">
        <v>54</v>
      </c>
      <c r="N8" s="324">
        <v>54</v>
      </c>
      <c r="O8" s="294">
        <v>64</v>
      </c>
      <c r="P8" s="294">
        <v>4</v>
      </c>
      <c r="Q8" s="294">
        <v>18</v>
      </c>
      <c r="R8" s="295">
        <v>18</v>
      </c>
      <c r="S8" s="294">
        <v>18</v>
      </c>
      <c r="T8" s="324">
        <v>19</v>
      </c>
      <c r="U8" s="294">
        <v>18</v>
      </c>
      <c r="V8" s="294"/>
      <c r="W8" s="294"/>
      <c r="X8" s="295"/>
      <c r="Y8" s="294"/>
      <c r="Z8" s="324"/>
      <c r="AA8" s="294"/>
      <c r="AB8" s="294">
        <v>0</v>
      </c>
      <c r="AC8" s="294">
        <v>8</v>
      </c>
      <c r="AD8" s="295">
        <v>8</v>
      </c>
      <c r="AE8" s="294">
        <v>11</v>
      </c>
      <c r="AF8" s="324">
        <v>12</v>
      </c>
      <c r="AG8" s="294">
        <v>17</v>
      </c>
      <c r="AH8" s="294">
        <v>26</v>
      </c>
      <c r="AI8" s="294">
        <v>31</v>
      </c>
      <c r="AJ8" s="295">
        <v>31</v>
      </c>
      <c r="AK8" s="294">
        <v>31</v>
      </c>
      <c r="AL8" s="324">
        <v>30</v>
      </c>
      <c r="AM8" s="294">
        <v>31</v>
      </c>
      <c r="AN8" s="294"/>
      <c r="AO8" s="294"/>
      <c r="AP8" s="295"/>
      <c r="AQ8" s="294"/>
      <c r="AR8" s="294"/>
      <c r="AS8" s="294"/>
      <c r="AT8" s="294">
        <v>14</v>
      </c>
      <c r="AU8" s="294">
        <v>19</v>
      </c>
      <c r="AV8" s="295">
        <v>23</v>
      </c>
      <c r="AW8" s="294">
        <v>21</v>
      </c>
      <c r="AX8" s="324">
        <v>39</v>
      </c>
      <c r="AY8" s="294">
        <v>23</v>
      </c>
      <c r="AZ8" s="294">
        <v>18</v>
      </c>
      <c r="BA8" s="294">
        <v>20</v>
      </c>
      <c r="BB8" s="295">
        <v>20</v>
      </c>
      <c r="BC8" s="294">
        <v>20</v>
      </c>
      <c r="BD8" s="324">
        <v>24</v>
      </c>
      <c r="BE8" s="294">
        <v>20</v>
      </c>
      <c r="BF8" s="294">
        <v>0</v>
      </c>
      <c r="BG8" s="294">
        <v>0</v>
      </c>
      <c r="BH8" s="295"/>
      <c r="BI8" s="294">
        <v>0</v>
      </c>
      <c r="BJ8" s="324"/>
      <c r="BK8" s="294">
        <v>0</v>
      </c>
      <c r="BL8" s="294">
        <v>14</v>
      </c>
      <c r="BM8" s="294">
        <v>28</v>
      </c>
      <c r="BN8" s="389">
        <v>28</v>
      </c>
      <c r="BO8" s="294">
        <v>32</v>
      </c>
      <c r="BP8" s="324">
        <v>32</v>
      </c>
      <c r="BQ8" s="294">
        <v>34</v>
      </c>
      <c r="BR8" s="294">
        <v>0</v>
      </c>
      <c r="BS8" s="294">
        <v>0</v>
      </c>
      <c r="BT8" s="295"/>
      <c r="BU8" s="294">
        <v>0</v>
      </c>
      <c r="BV8" s="324"/>
      <c r="BW8" s="294">
        <v>0</v>
      </c>
      <c r="BX8" s="294">
        <v>19</v>
      </c>
      <c r="BY8" s="294">
        <v>21</v>
      </c>
      <c r="BZ8" s="295">
        <v>21</v>
      </c>
      <c r="CA8" s="294">
        <v>23</v>
      </c>
      <c r="CB8" s="324">
        <v>28</v>
      </c>
      <c r="CC8" s="294">
        <v>26</v>
      </c>
      <c r="CD8" s="294">
        <v>11</v>
      </c>
      <c r="CE8" s="294">
        <v>13</v>
      </c>
      <c r="CF8" s="295">
        <v>13</v>
      </c>
      <c r="CG8" s="294">
        <v>18</v>
      </c>
      <c r="CH8" s="324">
        <v>19</v>
      </c>
      <c r="CI8" s="294">
        <v>25</v>
      </c>
      <c r="CJ8" s="294">
        <v>4</v>
      </c>
      <c r="CK8" s="294">
        <v>8</v>
      </c>
      <c r="CL8" s="295">
        <v>8</v>
      </c>
      <c r="CM8" s="294">
        <v>12</v>
      </c>
      <c r="CN8" s="324">
        <v>15</v>
      </c>
      <c r="CO8" s="294">
        <v>15</v>
      </c>
      <c r="CP8" s="294">
        <v>9</v>
      </c>
      <c r="CQ8" s="294">
        <v>9</v>
      </c>
      <c r="CR8" s="295">
        <v>9</v>
      </c>
      <c r="CS8" s="294">
        <v>9</v>
      </c>
      <c r="CT8" s="324">
        <v>9</v>
      </c>
      <c r="CU8" s="294">
        <v>9</v>
      </c>
      <c r="CV8" s="294">
        <v>10</v>
      </c>
      <c r="CW8" s="294">
        <v>24</v>
      </c>
      <c r="CX8" s="295">
        <v>24</v>
      </c>
      <c r="CY8" s="294">
        <v>26</v>
      </c>
      <c r="CZ8" s="324">
        <v>18</v>
      </c>
      <c r="DA8" s="294">
        <v>27</v>
      </c>
      <c r="DB8" s="294">
        <v>0</v>
      </c>
      <c r="DC8" s="294">
        <v>0</v>
      </c>
      <c r="DD8" s="295">
        <v>0</v>
      </c>
      <c r="DE8" s="294">
        <v>0</v>
      </c>
      <c r="DF8" s="324"/>
      <c r="DG8" s="294">
        <v>0</v>
      </c>
      <c r="DH8" s="294">
        <v>7</v>
      </c>
      <c r="DI8" s="294">
        <v>5</v>
      </c>
      <c r="DJ8" s="295">
        <v>2</v>
      </c>
      <c r="DK8" s="294">
        <v>5</v>
      </c>
      <c r="DL8" s="324">
        <v>5</v>
      </c>
      <c r="DM8" s="294">
        <v>7</v>
      </c>
      <c r="DN8" s="228" t="s">
        <v>70</v>
      </c>
      <c r="DO8" s="228"/>
    </row>
    <row r="9" spans="1:119" ht="62.25" customHeight="1" x14ac:dyDescent="0.25">
      <c r="A9" s="379" t="s">
        <v>6</v>
      </c>
      <c r="B9" s="293" t="s">
        <v>402</v>
      </c>
      <c r="C9" s="293"/>
      <c r="D9" s="294">
        <f t="shared" si="3"/>
        <v>54</v>
      </c>
      <c r="E9" s="294">
        <f t="shared" si="3"/>
        <v>115</v>
      </c>
      <c r="F9" s="294">
        <f t="shared" si="3"/>
        <v>130</v>
      </c>
      <c r="G9" s="294">
        <f t="shared" si="3"/>
        <v>185</v>
      </c>
      <c r="H9" s="294">
        <f t="shared" si="3"/>
        <v>205</v>
      </c>
      <c r="I9" s="294">
        <f t="shared" si="3"/>
        <v>249</v>
      </c>
      <c r="J9" s="294">
        <v>4</v>
      </c>
      <c r="K9" s="294">
        <v>9</v>
      </c>
      <c r="L9" s="295">
        <v>9</v>
      </c>
      <c r="M9" s="294">
        <v>27</v>
      </c>
      <c r="N9" s="324">
        <v>27</v>
      </c>
      <c r="O9" s="294">
        <v>45</v>
      </c>
      <c r="P9" s="294">
        <v>1</v>
      </c>
      <c r="Q9" s="294">
        <v>4</v>
      </c>
      <c r="R9" s="295">
        <v>10</v>
      </c>
      <c r="S9" s="294">
        <v>9</v>
      </c>
      <c r="T9" s="324">
        <v>14</v>
      </c>
      <c r="U9" s="294">
        <v>14</v>
      </c>
      <c r="V9" s="294"/>
      <c r="W9" s="294"/>
      <c r="X9" s="295"/>
      <c r="Y9" s="294"/>
      <c r="Z9" s="324"/>
      <c r="AA9" s="294"/>
      <c r="AB9" s="294">
        <v>0</v>
      </c>
      <c r="AC9" s="294">
        <v>2</v>
      </c>
      <c r="AD9" s="295">
        <v>2</v>
      </c>
      <c r="AE9" s="294">
        <v>8</v>
      </c>
      <c r="AF9" s="324">
        <v>8</v>
      </c>
      <c r="AG9" s="294">
        <v>14</v>
      </c>
      <c r="AH9" s="294">
        <v>3</v>
      </c>
      <c r="AI9" s="294">
        <v>10</v>
      </c>
      <c r="AJ9" s="295">
        <v>9</v>
      </c>
      <c r="AK9" s="294">
        <v>15</v>
      </c>
      <c r="AL9" s="324">
        <v>13</v>
      </c>
      <c r="AM9" s="294">
        <v>22</v>
      </c>
      <c r="AN9" s="294"/>
      <c r="AO9" s="294"/>
      <c r="AP9" s="295"/>
      <c r="AQ9" s="294"/>
      <c r="AR9" s="294"/>
      <c r="AS9" s="294"/>
      <c r="AT9" s="294">
        <v>11</v>
      </c>
      <c r="AU9" s="294">
        <v>16</v>
      </c>
      <c r="AV9" s="295">
        <v>22</v>
      </c>
      <c r="AW9" s="294">
        <v>21</v>
      </c>
      <c r="AX9" s="324">
        <v>37</v>
      </c>
      <c r="AY9" s="294">
        <v>23</v>
      </c>
      <c r="AZ9" s="294">
        <v>14</v>
      </c>
      <c r="BA9" s="294">
        <v>20</v>
      </c>
      <c r="BB9" s="295">
        <v>20</v>
      </c>
      <c r="BC9" s="294">
        <v>20</v>
      </c>
      <c r="BD9" s="324">
        <v>20</v>
      </c>
      <c r="BE9" s="294">
        <v>20</v>
      </c>
      <c r="BF9" s="294">
        <v>0</v>
      </c>
      <c r="BG9" s="294">
        <v>0</v>
      </c>
      <c r="BH9" s="295"/>
      <c r="BI9" s="294">
        <v>0</v>
      </c>
      <c r="BJ9" s="324"/>
      <c r="BK9" s="294">
        <v>0</v>
      </c>
      <c r="BL9" s="294">
        <v>2</v>
      </c>
      <c r="BM9" s="294">
        <v>9</v>
      </c>
      <c r="BN9" s="389">
        <v>11</v>
      </c>
      <c r="BO9" s="294">
        <v>16</v>
      </c>
      <c r="BP9" s="324">
        <v>16</v>
      </c>
      <c r="BQ9" s="294">
        <v>24</v>
      </c>
      <c r="BR9" s="294">
        <v>0</v>
      </c>
      <c r="BS9" s="294">
        <v>0</v>
      </c>
      <c r="BT9" s="295"/>
      <c r="BU9" s="294">
        <v>0</v>
      </c>
      <c r="BV9" s="324"/>
      <c r="BW9" s="294">
        <v>0</v>
      </c>
      <c r="BX9" s="294">
        <v>4</v>
      </c>
      <c r="BY9" s="294">
        <v>11</v>
      </c>
      <c r="BZ9" s="295">
        <v>12</v>
      </c>
      <c r="CA9" s="294">
        <v>16</v>
      </c>
      <c r="CB9" s="324">
        <v>21</v>
      </c>
      <c r="CC9" s="294">
        <v>18</v>
      </c>
      <c r="CD9" s="294">
        <v>2</v>
      </c>
      <c r="CE9" s="294">
        <v>5</v>
      </c>
      <c r="CF9" s="295">
        <v>6</v>
      </c>
      <c r="CG9" s="294">
        <v>9</v>
      </c>
      <c r="CH9" s="324">
        <v>10</v>
      </c>
      <c r="CI9" s="294">
        <v>18</v>
      </c>
      <c r="CJ9" s="294">
        <v>2</v>
      </c>
      <c r="CK9" s="294">
        <v>7</v>
      </c>
      <c r="CL9" s="295">
        <v>8</v>
      </c>
      <c r="CM9" s="294">
        <v>10</v>
      </c>
      <c r="CN9" s="324">
        <v>12</v>
      </c>
      <c r="CO9" s="294">
        <v>13</v>
      </c>
      <c r="CP9" s="294">
        <v>2</v>
      </c>
      <c r="CQ9" s="294">
        <v>6</v>
      </c>
      <c r="CR9" s="295">
        <v>6</v>
      </c>
      <c r="CS9" s="294">
        <v>9</v>
      </c>
      <c r="CT9" s="324">
        <v>9</v>
      </c>
      <c r="CU9" s="294">
        <v>9</v>
      </c>
      <c r="CV9" s="294">
        <v>8</v>
      </c>
      <c r="CW9" s="294">
        <v>13</v>
      </c>
      <c r="CX9" s="295">
        <v>13</v>
      </c>
      <c r="CY9" s="294">
        <v>20</v>
      </c>
      <c r="CZ9" s="324">
        <v>13</v>
      </c>
      <c r="DA9" s="294">
        <v>22</v>
      </c>
      <c r="DB9" s="294">
        <v>0</v>
      </c>
      <c r="DC9" s="294">
        <v>0</v>
      </c>
      <c r="DD9" s="295">
        <v>0</v>
      </c>
      <c r="DE9" s="294">
        <v>0</v>
      </c>
      <c r="DF9" s="324"/>
      <c r="DG9" s="294">
        <v>0</v>
      </c>
      <c r="DH9" s="294">
        <v>1</v>
      </c>
      <c r="DI9" s="294">
        <v>3</v>
      </c>
      <c r="DJ9" s="295">
        <v>2</v>
      </c>
      <c r="DK9" s="294">
        <v>5</v>
      </c>
      <c r="DL9" s="324">
        <v>5</v>
      </c>
      <c r="DM9" s="294">
        <v>7</v>
      </c>
      <c r="DN9" s="228"/>
      <c r="DO9" s="228"/>
    </row>
    <row r="10" spans="1:119" ht="47.25" x14ac:dyDescent="0.25">
      <c r="A10" s="379" t="s">
        <v>601</v>
      </c>
      <c r="B10" s="293" t="s">
        <v>65</v>
      </c>
      <c r="C10" s="293"/>
      <c r="D10" s="294">
        <f>SUMIF($J$3:$DM$3,D$3,$J10:$DM10)</f>
        <v>52</v>
      </c>
      <c r="E10" s="294">
        <f t="shared" si="3"/>
        <v>68</v>
      </c>
      <c r="F10" s="294">
        <f t="shared" si="3"/>
        <v>101</v>
      </c>
      <c r="G10" s="294">
        <f t="shared" si="3"/>
        <v>91</v>
      </c>
      <c r="H10" s="294">
        <f t="shared" si="3"/>
        <v>79</v>
      </c>
      <c r="I10" s="294">
        <f t="shared" si="3"/>
        <v>98</v>
      </c>
      <c r="J10" s="294">
        <v>4</v>
      </c>
      <c r="K10" s="294">
        <v>5</v>
      </c>
      <c r="L10" s="295">
        <v>5</v>
      </c>
      <c r="M10" s="294">
        <v>22</v>
      </c>
      <c r="N10" s="324">
        <v>21</v>
      </c>
      <c r="O10" s="294">
        <v>23</v>
      </c>
      <c r="P10" s="294">
        <v>1</v>
      </c>
      <c r="Q10" s="294">
        <v>3</v>
      </c>
      <c r="R10" s="295">
        <v>9</v>
      </c>
      <c r="S10" s="294">
        <v>5</v>
      </c>
      <c r="T10" s="324">
        <v>5</v>
      </c>
      <c r="U10" s="294">
        <v>5</v>
      </c>
      <c r="V10" s="294"/>
      <c r="W10" s="294"/>
      <c r="X10" s="295"/>
      <c r="Y10" s="294"/>
      <c r="Z10" s="324"/>
      <c r="AA10" s="294"/>
      <c r="AB10" s="294">
        <v>0</v>
      </c>
      <c r="AC10" s="294">
        <v>2</v>
      </c>
      <c r="AD10" s="295">
        <v>2</v>
      </c>
      <c r="AE10" s="294">
        <v>6</v>
      </c>
      <c r="AF10" s="324">
        <v>6</v>
      </c>
      <c r="AG10" s="294">
        <v>6</v>
      </c>
      <c r="AH10" s="294">
        <v>2</v>
      </c>
      <c r="AI10" s="294">
        <v>7</v>
      </c>
      <c r="AJ10" s="295">
        <v>5</v>
      </c>
      <c r="AK10" s="294">
        <v>6</v>
      </c>
      <c r="AL10" s="324">
        <v>5</v>
      </c>
      <c r="AM10" s="294">
        <v>9</v>
      </c>
      <c r="AN10" s="338"/>
      <c r="AO10" s="338"/>
      <c r="AP10" s="295"/>
      <c r="AQ10" s="338"/>
      <c r="AR10" s="338"/>
      <c r="AS10" s="338"/>
      <c r="AT10" s="337">
        <v>10</v>
      </c>
      <c r="AU10" s="338">
        <v>9</v>
      </c>
      <c r="AV10" s="295">
        <v>22</v>
      </c>
      <c r="AW10" s="338">
        <v>11</v>
      </c>
      <c r="AX10" s="324">
        <v>9</v>
      </c>
      <c r="AY10" s="338">
        <v>4</v>
      </c>
      <c r="AZ10" s="294">
        <v>14</v>
      </c>
      <c r="BA10" s="294">
        <v>9</v>
      </c>
      <c r="BB10" s="295">
        <v>10</v>
      </c>
      <c r="BC10" s="294">
        <v>8</v>
      </c>
      <c r="BD10" s="324">
        <v>8</v>
      </c>
      <c r="BE10" s="294">
        <v>5</v>
      </c>
      <c r="BF10" s="294">
        <v>0</v>
      </c>
      <c r="BG10" s="294">
        <v>0</v>
      </c>
      <c r="BH10" s="295"/>
      <c r="BI10" s="294">
        <v>0</v>
      </c>
      <c r="BJ10" s="324"/>
      <c r="BK10" s="294">
        <v>0</v>
      </c>
      <c r="BL10" s="339">
        <v>2</v>
      </c>
      <c r="BM10" s="339">
        <v>7</v>
      </c>
      <c r="BN10" s="389">
        <v>9</v>
      </c>
      <c r="BO10" s="339">
        <v>7</v>
      </c>
      <c r="BP10" s="324">
        <v>6</v>
      </c>
      <c r="BQ10" s="339">
        <v>9</v>
      </c>
      <c r="BR10" s="338">
        <v>0</v>
      </c>
      <c r="BS10" s="294">
        <v>0</v>
      </c>
      <c r="BT10" s="295"/>
      <c r="BU10" s="294">
        <v>0</v>
      </c>
      <c r="BV10" s="324"/>
      <c r="BW10" s="294">
        <v>0</v>
      </c>
      <c r="BX10" s="294">
        <v>4</v>
      </c>
      <c r="BY10" s="294">
        <v>7</v>
      </c>
      <c r="BZ10" s="295">
        <v>14</v>
      </c>
      <c r="CA10" s="294">
        <v>5</v>
      </c>
      <c r="CB10" s="324">
        <v>6</v>
      </c>
      <c r="CC10" s="294">
        <v>6</v>
      </c>
      <c r="CD10" s="294">
        <v>2</v>
      </c>
      <c r="CE10" s="294">
        <v>3</v>
      </c>
      <c r="CF10" s="295">
        <v>6</v>
      </c>
      <c r="CG10" s="294">
        <v>4</v>
      </c>
      <c r="CH10" s="324">
        <v>4</v>
      </c>
      <c r="CI10" s="294">
        <v>9</v>
      </c>
      <c r="CJ10" s="294">
        <v>2</v>
      </c>
      <c r="CK10" s="294">
        <v>5</v>
      </c>
      <c r="CL10" s="295">
        <v>8</v>
      </c>
      <c r="CM10" s="294">
        <v>3</v>
      </c>
      <c r="CN10" s="324">
        <v>4</v>
      </c>
      <c r="CO10" s="294">
        <v>3</v>
      </c>
      <c r="CP10" s="294">
        <v>2</v>
      </c>
      <c r="CQ10" s="294">
        <v>4</v>
      </c>
      <c r="CR10" s="295">
        <v>4</v>
      </c>
      <c r="CS10" s="294">
        <v>4</v>
      </c>
      <c r="CT10" s="324">
        <v>3</v>
      </c>
      <c r="CU10" s="294">
        <v>7</v>
      </c>
      <c r="CV10" s="294">
        <v>8</v>
      </c>
      <c r="CW10" s="294">
        <v>5</v>
      </c>
      <c r="CX10" s="295">
        <v>5</v>
      </c>
      <c r="CY10" s="294">
        <v>7</v>
      </c>
      <c r="CZ10" s="324">
        <v>0</v>
      </c>
      <c r="DA10" s="294">
        <v>10</v>
      </c>
      <c r="DB10" s="294">
        <v>0</v>
      </c>
      <c r="DC10" s="294">
        <v>0</v>
      </c>
      <c r="DD10" s="295"/>
      <c r="DE10" s="294">
        <v>0</v>
      </c>
      <c r="DF10" s="324"/>
      <c r="DG10" s="294">
        <v>0</v>
      </c>
      <c r="DH10" s="294">
        <v>1</v>
      </c>
      <c r="DI10" s="294">
        <v>2</v>
      </c>
      <c r="DJ10" s="295">
        <v>2</v>
      </c>
      <c r="DK10" s="294">
        <v>3</v>
      </c>
      <c r="DL10" s="324">
        <v>2</v>
      </c>
      <c r="DM10" s="294">
        <v>2</v>
      </c>
      <c r="DN10" s="228"/>
      <c r="DO10" s="228"/>
    </row>
    <row r="11" spans="1:119" s="160" customFormat="1" ht="75.75" customHeight="1" x14ac:dyDescent="0.25">
      <c r="A11" s="379" t="s">
        <v>602</v>
      </c>
      <c r="B11" s="296" t="s">
        <v>229</v>
      </c>
      <c r="C11" s="296"/>
      <c r="D11" s="157">
        <f>IF(ISNUMBER(D9/D8),D9/D8,"")</f>
        <v>0.34838709677419355</v>
      </c>
      <c r="E11" s="157">
        <f t="shared" ref="E11:DB11" si="4">IF(ISNUMBER(E9/E8),E9/E8,"")</f>
        <v>0.49356223175965663</v>
      </c>
      <c r="F11" s="157">
        <f t="shared" si="4"/>
        <v>0.55555555555555558</v>
      </c>
      <c r="G11" s="157">
        <f t="shared" si="4"/>
        <v>0.6607142857142857</v>
      </c>
      <c r="H11" s="157">
        <f>IF(ISNUMBER(H9/H8),H9/H8,"")</f>
        <v>0.67434210526315785</v>
      </c>
      <c r="I11" s="157">
        <f t="shared" si="4"/>
        <v>0.78797468354430378</v>
      </c>
      <c r="J11" s="157">
        <f t="shared" si="4"/>
        <v>0.21052631578947367</v>
      </c>
      <c r="K11" s="157">
        <f t="shared" si="4"/>
        <v>0.31034482758620691</v>
      </c>
      <c r="L11" s="332">
        <f t="shared" si="4"/>
        <v>0.31034482758620691</v>
      </c>
      <c r="M11" s="157">
        <f t="shared" si="4"/>
        <v>0.5</v>
      </c>
      <c r="N11" s="157">
        <f>IF(ISNUMBER(N9/N8),N9/N8,"")</f>
        <v>0.5</v>
      </c>
      <c r="O11" s="157">
        <f t="shared" si="4"/>
        <v>0.703125</v>
      </c>
      <c r="P11" s="157">
        <f t="shared" si="4"/>
        <v>0.25</v>
      </c>
      <c r="Q11" s="157">
        <f t="shared" si="4"/>
        <v>0.22222222222222221</v>
      </c>
      <c r="R11" s="332">
        <f t="shared" si="4"/>
        <v>0.55555555555555558</v>
      </c>
      <c r="S11" s="157">
        <f t="shared" si="4"/>
        <v>0.5</v>
      </c>
      <c r="T11" s="157">
        <f t="shared" si="4"/>
        <v>0.73684210526315785</v>
      </c>
      <c r="U11" s="157">
        <f t="shared" si="4"/>
        <v>0.77777777777777779</v>
      </c>
      <c r="V11" s="157" t="str">
        <f t="shared" si="4"/>
        <v/>
      </c>
      <c r="W11" s="157" t="str">
        <f t="shared" si="4"/>
        <v/>
      </c>
      <c r="X11" s="332" t="str">
        <f t="shared" si="4"/>
        <v/>
      </c>
      <c r="Y11" s="157" t="str">
        <f t="shared" si="4"/>
        <v/>
      </c>
      <c r="Z11" s="157" t="str">
        <f>IF(ISNUMBER(Z9/Z8),Z9/Z8,"")</f>
        <v/>
      </c>
      <c r="AA11" s="157" t="str">
        <f t="shared" si="4"/>
        <v/>
      </c>
      <c r="AB11" s="157" t="str">
        <f t="shared" si="4"/>
        <v/>
      </c>
      <c r="AC11" s="157">
        <f t="shared" si="4"/>
        <v>0.25</v>
      </c>
      <c r="AD11" s="332">
        <f t="shared" si="4"/>
        <v>0.25</v>
      </c>
      <c r="AE11" s="157">
        <f t="shared" si="4"/>
        <v>0.72727272727272729</v>
      </c>
      <c r="AF11" s="157">
        <f t="shared" si="4"/>
        <v>0.66666666666666663</v>
      </c>
      <c r="AG11" s="157">
        <f t="shared" si="4"/>
        <v>0.82352941176470584</v>
      </c>
      <c r="AH11" s="157">
        <f t="shared" si="4"/>
        <v>0.11538461538461539</v>
      </c>
      <c r="AI11" s="157">
        <f t="shared" si="4"/>
        <v>0.32258064516129031</v>
      </c>
      <c r="AJ11" s="332">
        <f t="shared" si="4"/>
        <v>0.29032258064516131</v>
      </c>
      <c r="AK11" s="157">
        <f t="shared" si="4"/>
        <v>0.4838709677419355</v>
      </c>
      <c r="AL11" s="157">
        <f>IF(ISNUMBER(AL9/AL8),AL9/AL8,"")</f>
        <v>0.43333333333333335</v>
      </c>
      <c r="AM11" s="157">
        <f t="shared" si="4"/>
        <v>0.70967741935483875</v>
      </c>
      <c r="AN11" s="157" t="str">
        <f t="shared" si="4"/>
        <v/>
      </c>
      <c r="AO11" s="157" t="str">
        <f t="shared" si="4"/>
        <v/>
      </c>
      <c r="AP11" s="332" t="str">
        <f t="shared" si="4"/>
        <v/>
      </c>
      <c r="AQ11" s="157" t="str">
        <f t="shared" si="4"/>
        <v/>
      </c>
      <c r="AR11" s="157"/>
      <c r="AS11" s="157" t="str">
        <f t="shared" si="4"/>
        <v/>
      </c>
      <c r="AT11" s="157">
        <f t="shared" si="4"/>
        <v>0.7857142857142857</v>
      </c>
      <c r="AU11" s="157">
        <f t="shared" si="4"/>
        <v>0.84210526315789469</v>
      </c>
      <c r="AV11" s="332">
        <f t="shared" si="4"/>
        <v>0.95652173913043481</v>
      </c>
      <c r="AW11" s="157">
        <f t="shared" si="4"/>
        <v>1</v>
      </c>
      <c r="AX11" s="157">
        <f t="shared" si="4"/>
        <v>0.94871794871794868</v>
      </c>
      <c r="AY11" s="157">
        <f t="shared" si="4"/>
        <v>1</v>
      </c>
      <c r="AZ11" s="157">
        <f t="shared" si="4"/>
        <v>0.77777777777777779</v>
      </c>
      <c r="BA11" s="157">
        <f t="shared" si="4"/>
        <v>1</v>
      </c>
      <c r="BB11" s="332">
        <f t="shared" si="4"/>
        <v>1</v>
      </c>
      <c r="BC11" s="157">
        <f t="shared" si="4"/>
        <v>1</v>
      </c>
      <c r="BD11" s="157">
        <f>IF(ISNUMBER(BD9/BD8),BD9/BD8,"")</f>
        <v>0.83333333333333337</v>
      </c>
      <c r="BE11" s="157">
        <f t="shared" si="4"/>
        <v>1</v>
      </c>
      <c r="BF11" s="157" t="str">
        <f t="shared" si="4"/>
        <v/>
      </c>
      <c r="BG11" s="157" t="str">
        <f t="shared" si="4"/>
        <v/>
      </c>
      <c r="BH11" s="332" t="str">
        <f t="shared" si="4"/>
        <v/>
      </c>
      <c r="BI11" s="157" t="str">
        <f t="shared" si="4"/>
        <v/>
      </c>
      <c r="BJ11" s="157" t="str">
        <f t="shared" si="4"/>
        <v/>
      </c>
      <c r="BK11" s="157" t="str">
        <f t="shared" si="4"/>
        <v/>
      </c>
      <c r="BL11" s="157">
        <v>0.14285714285714285</v>
      </c>
      <c r="BM11" s="157">
        <v>0.32142857142857145</v>
      </c>
      <c r="BN11" s="390">
        <f>IF(ISNUMBER(BN9/BN8),BN9/BN8,"")</f>
        <v>0.39285714285714285</v>
      </c>
      <c r="BO11" s="157">
        <v>0.5</v>
      </c>
      <c r="BP11" s="157">
        <f>IF(ISNUMBER(BP9/BP8),BP9/BP8,"")</f>
        <v>0.5</v>
      </c>
      <c r="BQ11" s="157">
        <v>0.70588235294117652</v>
      </c>
      <c r="BR11" s="157" t="str">
        <f t="shared" si="4"/>
        <v/>
      </c>
      <c r="BS11" s="157" t="str">
        <f t="shared" si="4"/>
        <v/>
      </c>
      <c r="BT11" s="332" t="str">
        <f t="shared" si="4"/>
        <v/>
      </c>
      <c r="BU11" s="157" t="str">
        <f t="shared" si="4"/>
        <v/>
      </c>
      <c r="BV11" s="157" t="str">
        <f t="shared" si="4"/>
        <v/>
      </c>
      <c r="BW11" s="157" t="str">
        <f t="shared" si="4"/>
        <v/>
      </c>
      <c r="BX11" s="157">
        <f t="shared" si="4"/>
        <v>0.21052631578947367</v>
      </c>
      <c r="BY11" s="157">
        <f t="shared" si="4"/>
        <v>0.52380952380952384</v>
      </c>
      <c r="BZ11" s="332">
        <f t="shared" si="4"/>
        <v>0.5714285714285714</v>
      </c>
      <c r="CA11" s="157">
        <f t="shared" si="4"/>
        <v>0.69565217391304346</v>
      </c>
      <c r="CB11" s="157">
        <f>IF(ISNUMBER(CB9/CB8),CB9/CB8,"")</f>
        <v>0.75</v>
      </c>
      <c r="CC11" s="157">
        <f t="shared" si="4"/>
        <v>0.69230769230769229</v>
      </c>
      <c r="CD11" s="157">
        <f t="shared" si="4"/>
        <v>0.18181818181818182</v>
      </c>
      <c r="CE11" s="157">
        <f t="shared" si="4"/>
        <v>0.38461538461538464</v>
      </c>
      <c r="CF11" s="332">
        <f t="shared" si="4"/>
        <v>0.46153846153846156</v>
      </c>
      <c r="CG11" s="157">
        <f t="shared" si="4"/>
        <v>0.5</v>
      </c>
      <c r="CH11" s="157">
        <f t="shared" si="4"/>
        <v>0.52631578947368418</v>
      </c>
      <c r="CI11" s="157">
        <f t="shared" si="4"/>
        <v>0.72</v>
      </c>
      <c r="CJ11" s="157">
        <f t="shared" si="4"/>
        <v>0.5</v>
      </c>
      <c r="CK11" s="157">
        <f t="shared" si="4"/>
        <v>0.875</v>
      </c>
      <c r="CL11" s="332">
        <f t="shared" si="4"/>
        <v>1</v>
      </c>
      <c r="CM11" s="157">
        <f t="shared" si="4"/>
        <v>0.83333333333333337</v>
      </c>
      <c r="CN11" s="157">
        <f>IF(ISNUMBER(CN9/CN8),CN9/CN8,"")</f>
        <v>0.8</v>
      </c>
      <c r="CO11" s="157">
        <f t="shared" si="4"/>
        <v>0.8666666666666667</v>
      </c>
      <c r="CP11" s="157">
        <f t="shared" si="4"/>
        <v>0.22222222222222221</v>
      </c>
      <c r="CQ11" s="157">
        <f t="shared" si="4"/>
        <v>0.66666666666666663</v>
      </c>
      <c r="CR11" s="332">
        <f t="shared" si="4"/>
        <v>0.66666666666666663</v>
      </c>
      <c r="CS11" s="157">
        <f t="shared" si="4"/>
        <v>1</v>
      </c>
      <c r="CT11" s="157">
        <f t="shared" si="4"/>
        <v>1</v>
      </c>
      <c r="CU11" s="157">
        <f t="shared" si="4"/>
        <v>1</v>
      </c>
      <c r="CV11" s="157">
        <v>0.08</v>
      </c>
      <c r="CW11" s="157">
        <f>IF(ISNUMBER(CW9/CW8),CW9/CW8,"")</f>
        <v>0.54166666666666663</v>
      </c>
      <c r="CX11" s="332">
        <f>IF(ISNUMBER(CX9/CX8),CX9/CX8,"")</f>
        <v>0.54166666666666663</v>
      </c>
      <c r="CY11" s="157">
        <f>IF(ISNUMBER(CY9/CY8),CY9/CY8,"")</f>
        <v>0.76923076923076927</v>
      </c>
      <c r="CZ11" s="157">
        <f>IF(ISNUMBER(CZ9/CZ8),CZ9/CZ8,"")</f>
        <v>0.72222222222222221</v>
      </c>
      <c r="DA11" s="157">
        <f>IF(ISNUMBER(DA9/DA8),DA9/DA8,"")</f>
        <v>0.81481481481481477</v>
      </c>
      <c r="DB11" s="157" t="str">
        <f t="shared" si="4"/>
        <v/>
      </c>
      <c r="DC11" s="157" t="str">
        <f t="shared" ref="DC11:DM11" si="5">IF(ISNUMBER(DC9/DC8),DC9/DC8,"")</f>
        <v/>
      </c>
      <c r="DD11" s="332" t="str">
        <f t="shared" si="5"/>
        <v/>
      </c>
      <c r="DE11" s="157" t="str">
        <f t="shared" si="5"/>
        <v/>
      </c>
      <c r="DF11" s="157" t="str">
        <f t="shared" si="5"/>
        <v/>
      </c>
      <c r="DG11" s="157" t="str">
        <f t="shared" si="5"/>
        <v/>
      </c>
      <c r="DH11" s="157">
        <f t="shared" si="5"/>
        <v>0.14285714285714285</v>
      </c>
      <c r="DI11" s="157">
        <f t="shared" si="5"/>
        <v>0.6</v>
      </c>
      <c r="DJ11" s="332">
        <f t="shared" si="5"/>
        <v>1</v>
      </c>
      <c r="DK11" s="157">
        <f t="shared" si="5"/>
        <v>1</v>
      </c>
      <c r="DL11" s="157">
        <f>IF(ISNUMBER(DL9/DL8),DL9/DL8,"")</f>
        <v>1</v>
      </c>
      <c r="DM11" s="157">
        <f t="shared" si="5"/>
        <v>1</v>
      </c>
      <c r="DN11" s="159"/>
      <c r="DO11" s="159"/>
    </row>
    <row r="12" spans="1:119" ht="31.5" x14ac:dyDescent="0.25">
      <c r="A12" s="379" t="s">
        <v>7</v>
      </c>
      <c r="B12" s="293" t="s">
        <v>8</v>
      </c>
      <c r="C12" s="293" t="s">
        <v>824</v>
      </c>
      <c r="D12" s="294">
        <f t="shared" ref="D12:I18" si="6">SUMIF($J$3:$DM$3,D$3,$J12:$DM12)</f>
        <v>410</v>
      </c>
      <c r="E12" s="294">
        <f t="shared" si="6"/>
        <v>445</v>
      </c>
      <c r="F12" s="294">
        <f t="shared" si="6"/>
        <v>412</v>
      </c>
      <c r="G12" s="294">
        <f t="shared" si="6"/>
        <v>456</v>
      </c>
      <c r="H12" s="294">
        <f t="shared" si="6"/>
        <v>446</v>
      </c>
      <c r="I12" s="294">
        <f t="shared" si="6"/>
        <v>469</v>
      </c>
      <c r="J12" s="294">
        <v>36</v>
      </c>
      <c r="K12" s="294">
        <v>37</v>
      </c>
      <c r="L12" s="409">
        <v>37</v>
      </c>
      <c r="M12" s="294">
        <v>37</v>
      </c>
      <c r="N12" s="324">
        <v>30</v>
      </c>
      <c r="O12" s="294">
        <v>37</v>
      </c>
      <c r="P12" s="294">
        <v>24</v>
      </c>
      <c r="Q12" s="294">
        <v>24</v>
      </c>
      <c r="R12" s="409">
        <v>24</v>
      </c>
      <c r="S12" s="294">
        <v>25</v>
      </c>
      <c r="T12" s="324">
        <v>25</v>
      </c>
      <c r="U12" s="294">
        <v>25</v>
      </c>
      <c r="V12" s="294">
        <v>27</v>
      </c>
      <c r="W12" s="294">
        <v>29</v>
      </c>
      <c r="X12" s="295">
        <v>27</v>
      </c>
      <c r="Y12" s="294">
        <v>29</v>
      </c>
      <c r="Z12" s="324">
        <v>23</v>
      </c>
      <c r="AA12" s="294">
        <v>29</v>
      </c>
      <c r="AB12" s="294">
        <v>11</v>
      </c>
      <c r="AC12" s="294">
        <v>12</v>
      </c>
      <c r="AD12" s="295">
        <v>12</v>
      </c>
      <c r="AE12" s="294">
        <v>13</v>
      </c>
      <c r="AF12" s="324">
        <v>17</v>
      </c>
      <c r="AG12" s="294">
        <v>13</v>
      </c>
      <c r="AH12" s="294">
        <v>20</v>
      </c>
      <c r="AI12" s="294">
        <v>25</v>
      </c>
      <c r="AJ12" s="409">
        <v>27</v>
      </c>
      <c r="AK12" s="294">
        <v>25</v>
      </c>
      <c r="AL12" s="324">
        <v>23</v>
      </c>
      <c r="AM12" s="294">
        <v>25</v>
      </c>
      <c r="AN12" s="294">
        <v>42</v>
      </c>
      <c r="AO12" s="294">
        <v>44</v>
      </c>
      <c r="AP12" s="295">
        <v>50</v>
      </c>
      <c r="AQ12" s="294">
        <v>44</v>
      </c>
      <c r="AR12" s="294">
        <v>46</v>
      </c>
      <c r="AS12" s="294">
        <v>44</v>
      </c>
      <c r="AT12" s="294">
        <v>31</v>
      </c>
      <c r="AU12" s="294">
        <v>42</v>
      </c>
      <c r="AV12" s="295">
        <v>39</v>
      </c>
      <c r="AW12" s="294">
        <v>42</v>
      </c>
      <c r="AX12" s="324">
        <v>37</v>
      </c>
      <c r="AY12" s="294">
        <v>42</v>
      </c>
      <c r="AZ12" s="294">
        <v>27</v>
      </c>
      <c r="BA12" s="294">
        <v>28</v>
      </c>
      <c r="BB12" s="295">
        <v>28</v>
      </c>
      <c r="BC12" s="294">
        <v>29</v>
      </c>
      <c r="BD12" s="324">
        <v>30</v>
      </c>
      <c r="BE12" s="294">
        <v>30</v>
      </c>
      <c r="BF12" s="294">
        <v>26</v>
      </c>
      <c r="BG12" s="294">
        <v>26</v>
      </c>
      <c r="BH12" s="295">
        <v>23</v>
      </c>
      <c r="BI12" s="294">
        <v>28</v>
      </c>
      <c r="BJ12" s="324">
        <v>23</v>
      </c>
      <c r="BK12" s="294">
        <v>29</v>
      </c>
      <c r="BL12" s="294">
        <v>23</v>
      </c>
      <c r="BM12" s="294">
        <v>23</v>
      </c>
      <c r="BN12" s="409">
        <v>22</v>
      </c>
      <c r="BO12" s="294">
        <v>25</v>
      </c>
      <c r="BP12" s="324">
        <v>23</v>
      </c>
      <c r="BQ12" s="294">
        <v>27</v>
      </c>
      <c r="BR12" s="294">
        <v>19</v>
      </c>
      <c r="BS12" s="294">
        <v>26</v>
      </c>
      <c r="BT12" s="409">
        <v>23</v>
      </c>
      <c r="BU12" s="294">
        <v>28</v>
      </c>
      <c r="BV12" s="324">
        <v>32</v>
      </c>
      <c r="BW12" s="294">
        <v>30</v>
      </c>
      <c r="BX12" s="294">
        <v>46</v>
      </c>
      <c r="BY12" s="294">
        <v>48</v>
      </c>
      <c r="BZ12" s="409">
        <v>48</v>
      </c>
      <c r="CA12" s="294">
        <v>48</v>
      </c>
      <c r="CB12" s="324">
        <f>37+4</f>
        <v>41</v>
      </c>
      <c r="CC12" s="294">
        <v>48</v>
      </c>
      <c r="CD12" s="294">
        <v>20</v>
      </c>
      <c r="CE12" s="294">
        <v>20</v>
      </c>
      <c r="CF12" s="409">
        <v>20</v>
      </c>
      <c r="CG12" s="294">
        <v>21</v>
      </c>
      <c r="CH12" s="324">
        <v>24</v>
      </c>
      <c r="CI12" s="294">
        <v>25</v>
      </c>
      <c r="CJ12" s="294">
        <v>12</v>
      </c>
      <c r="CK12" s="294">
        <v>12</v>
      </c>
      <c r="CL12" s="295">
        <v>12</v>
      </c>
      <c r="CM12" s="294">
        <v>13</v>
      </c>
      <c r="CN12" s="324">
        <v>11</v>
      </c>
      <c r="CO12" s="294">
        <v>14</v>
      </c>
      <c r="CP12" s="294">
        <v>9</v>
      </c>
      <c r="CQ12" s="294">
        <v>9</v>
      </c>
      <c r="CR12" s="295">
        <v>8</v>
      </c>
      <c r="CS12" s="294">
        <v>9</v>
      </c>
      <c r="CT12" s="324">
        <v>9</v>
      </c>
      <c r="CU12" s="294">
        <v>9</v>
      </c>
      <c r="CV12" s="294">
        <v>12</v>
      </c>
      <c r="CW12" s="294">
        <v>16</v>
      </c>
      <c r="CX12" s="409">
        <v>18</v>
      </c>
      <c r="CY12" s="294">
        <v>17</v>
      </c>
      <c r="CZ12" s="324">
        <v>12</v>
      </c>
      <c r="DA12" s="294">
        <v>19</v>
      </c>
      <c r="DB12" s="294">
        <v>13</v>
      </c>
      <c r="DC12" s="294">
        <v>13</v>
      </c>
      <c r="DD12" s="383">
        <v>12</v>
      </c>
      <c r="DE12" s="294">
        <v>14</v>
      </c>
      <c r="DF12" s="324">
        <v>12</v>
      </c>
      <c r="DG12" s="294">
        <v>14</v>
      </c>
      <c r="DH12" s="294">
        <v>12</v>
      </c>
      <c r="DI12" s="294">
        <v>11</v>
      </c>
      <c r="DJ12" s="409">
        <v>5</v>
      </c>
      <c r="DK12" s="294">
        <v>9</v>
      </c>
      <c r="DL12" s="324">
        <v>5</v>
      </c>
      <c r="DM12" s="294">
        <v>9</v>
      </c>
      <c r="DN12" s="228" t="s">
        <v>75</v>
      </c>
      <c r="DO12" s="228"/>
    </row>
    <row r="13" spans="1:119" ht="25.5" customHeight="1" x14ac:dyDescent="0.25">
      <c r="A13" s="379" t="s">
        <v>9</v>
      </c>
      <c r="B13" s="293" t="s">
        <v>568</v>
      </c>
      <c r="C13" s="293"/>
      <c r="D13" s="294">
        <f t="shared" si="6"/>
        <v>46</v>
      </c>
      <c r="E13" s="294">
        <f t="shared" si="6"/>
        <v>172</v>
      </c>
      <c r="F13" s="294">
        <f t="shared" si="6"/>
        <v>162</v>
      </c>
      <c r="G13" s="294">
        <f t="shared" si="6"/>
        <v>222</v>
      </c>
      <c r="H13" s="294">
        <f t="shared" si="6"/>
        <v>242</v>
      </c>
      <c r="I13" s="294">
        <f t="shared" si="6"/>
        <v>267</v>
      </c>
      <c r="J13" s="294">
        <v>1</v>
      </c>
      <c r="K13" s="294">
        <v>24</v>
      </c>
      <c r="L13" s="295">
        <v>24</v>
      </c>
      <c r="M13" s="294">
        <v>28</v>
      </c>
      <c r="N13" s="324">
        <v>28</v>
      </c>
      <c r="O13" s="294">
        <v>36</v>
      </c>
      <c r="P13" s="294">
        <v>4</v>
      </c>
      <c r="Q13" s="294">
        <v>11</v>
      </c>
      <c r="R13" s="295">
        <v>9</v>
      </c>
      <c r="S13" s="294">
        <v>14</v>
      </c>
      <c r="T13" s="324">
        <v>22</v>
      </c>
      <c r="U13" s="294">
        <v>18</v>
      </c>
      <c r="V13" s="294"/>
      <c r="W13" s="294"/>
      <c r="X13" s="295"/>
      <c r="Y13" s="294"/>
      <c r="Z13" s="324"/>
      <c r="AA13" s="294"/>
      <c r="AB13" s="294">
        <v>0</v>
      </c>
      <c r="AC13" s="294">
        <v>2</v>
      </c>
      <c r="AD13" s="295">
        <v>8</v>
      </c>
      <c r="AE13" s="294">
        <v>4</v>
      </c>
      <c r="AF13" s="324">
        <v>10</v>
      </c>
      <c r="AG13" s="294">
        <v>4</v>
      </c>
      <c r="AH13" s="294">
        <v>6</v>
      </c>
      <c r="AI13" s="294">
        <v>11</v>
      </c>
      <c r="AJ13" s="295">
        <v>9</v>
      </c>
      <c r="AK13" s="294">
        <v>16</v>
      </c>
      <c r="AL13" s="324">
        <v>16</v>
      </c>
      <c r="AM13" s="294">
        <v>18</v>
      </c>
      <c r="AN13" s="294"/>
      <c r="AO13" s="294"/>
      <c r="AP13" s="295"/>
      <c r="AQ13" s="294"/>
      <c r="AR13" s="294"/>
      <c r="AS13" s="294"/>
      <c r="AT13" s="294">
        <v>11</v>
      </c>
      <c r="AU13" s="294">
        <v>30</v>
      </c>
      <c r="AV13" s="295">
        <v>28</v>
      </c>
      <c r="AW13" s="294">
        <v>35</v>
      </c>
      <c r="AX13" s="324">
        <v>35</v>
      </c>
      <c r="AY13" s="294">
        <v>36</v>
      </c>
      <c r="AZ13" s="294">
        <v>2</v>
      </c>
      <c r="BA13" s="294">
        <v>20</v>
      </c>
      <c r="BB13" s="295">
        <v>20</v>
      </c>
      <c r="BC13" s="294">
        <v>25</v>
      </c>
      <c r="BD13" s="324">
        <v>25</v>
      </c>
      <c r="BE13" s="294">
        <v>30</v>
      </c>
      <c r="BF13" s="294">
        <v>8</v>
      </c>
      <c r="BG13" s="294">
        <v>14</v>
      </c>
      <c r="BH13" s="295">
        <v>14</v>
      </c>
      <c r="BI13" s="294">
        <v>14</v>
      </c>
      <c r="BJ13" s="324">
        <v>14</v>
      </c>
      <c r="BK13" s="294">
        <v>14</v>
      </c>
      <c r="BL13" s="294">
        <v>7</v>
      </c>
      <c r="BM13" s="294">
        <v>10</v>
      </c>
      <c r="BN13" s="389">
        <v>10</v>
      </c>
      <c r="BO13" s="294">
        <v>14</v>
      </c>
      <c r="BP13" s="324">
        <v>12</v>
      </c>
      <c r="BQ13" s="294">
        <v>19</v>
      </c>
      <c r="BR13" s="294">
        <v>0</v>
      </c>
      <c r="BS13" s="294">
        <v>5</v>
      </c>
      <c r="BT13" s="295">
        <v>8</v>
      </c>
      <c r="BU13" s="294">
        <v>6</v>
      </c>
      <c r="BV13" s="324">
        <v>10</v>
      </c>
      <c r="BW13" s="294">
        <v>6</v>
      </c>
      <c r="BX13" s="294">
        <v>1</v>
      </c>
      <c r="BY13" s="294">
        <v>7</v>
      </c>
      <c r="BZ13" s="295">
        <v>7</v>
      </c>
      <c r="CA13" s="294">
        <v>11</v>
      </c>
      <c r="CB13" s="324">
        <v>13</v>
      </c>
      <c r="CC13" s="294">
        <v>14</v>
      </c>
      <c r="CD13" s="294">
        <v>2</v>
      </c>
      <c r="CE13" s="294">
        <v>15</v>
      </c>
      <c r="CF13" s="295">
        <v>18</v>
      </c>
      <c r="CG13" s="294">
        <v>18</v>
      </c>
      <c r="CH13" s="324">
        <v>21</v>
      </c>
      <c r="CI13" s="294">
        <v>18</v>
      </c>
      <c r="CJ13" s="294">
        <v>2</v>
      </c>
      <c r="CK13" s="294">
        <v>4</v>
      </c>
      <c r="CL13" s="295">
        <v>5</v>
      </c>
      <c r="CM13" s="294">
        <v>6</v>
      </c>
      <c r="CN13" s="324">
        <v>6</v>
      </c>
      <c r="CO13" s="294">
        <v>8</v>
      </c>
      <c r="CP13" s="294" t="s">
        <v>168</v>
      </c>
      <c r="CQ13" s="294">
        <v>4</v>
      </c>
      <c r="CR13" s="295">
        <v>1</v>
      </c>
      <c r="CS13" s="294">
        <v>5</v>
      </c>
      <c r="CT13" s="324">
        <v>2</v>
      </c>
      <c r="CU13" s="294">
        <v>7</v>
      </c>
      <c r="CV13" s="294">
        <v>1</v>
      </c>
      <c r="CW13" s="340">
        <v>11</v>
      </c>
      <c r="CX13" s="295">
        <v>11</v>
      </c>
      <c r="CY13" s="294">
        <v>16</v>
      </c>
      <c r="CZ13" s="324">
        <v>11</v>
      </c>
      <c r="DA13" s="294">
        <v>18</v>
      </c>
      <c r="DB13" s="294">
        <v>0</v>
      </c>
      <c r="DC13" s="294">
        <v>0</v>
      </c>
      <c r="DD13" s="295">
        <v>2</v>
      </c>
      <c r="DE13" s="294">
        <v>4</v>
      </c>
      <c r="DF13" s="324">
        <v>1</v>
      </c>
      <c r="DG13" s="294">
        <v>14</v>
      </c>
      <c r="DH13" s="294">
        <v>1</v>
      </c>
      <c r="DI13" s="294">
        <v>4</v>
      </c>
      <c r="DJ13" s="295">
        <v>2</v>
      </c>
      <c r="DK13" s="294">
        <v>6</v>
      </c>
      <c r="DL13" s="324">
        <v>2</v>
      </c>
      <c r="DM13" s="294">
        <v>7</v>
      </c>
      <c r="DN13" s="228"/>
      <c r="DO13" s="228"/>
    </row>
    <row r="14" spans="1:119" ht="25.5" customHeight="1" x14ac:dyDescent="0.25">
      <c r="A14" s="379" t="s">
        <v>11</v>
      </c>
      <c r="B14" s="293" t="s">
        <v>549</v>
      </c>
      <c r="C14" s="293"/>
      <c r="D14" s="294">
        <f t="shared" si="6"/>
        <v>42</v>
      </c>
      <c r="E14" s="294">
        <f t="shared" si="6"/>
        <v>134</v>
      </c>
      <c r="F14" s="294">
        <f t="shared" si="6"/>
        <v>132</v>
      </c>
      <c r="G14" s="294">
        <f t="shared" si="6"/>
        <v>71</v>
      </c>
      <c r="H14" s="294">
        <f t="shared" si="6"/>
        <v>80</v>
      </c>
      <c r="I14" s="294">
        <f t="shared" si="6"/>
        <v>78</v>
      </c>
      <c r="J14" s="294">
        <v>1</v>
      </c>
      <c r="K14" s="294">
        <v>23</v>
      </c>
      <c r="L14" s="295">
        <v>23</v>
      </c>
      <c r="M14" s="294">
        <v>4</v>
      </c>
      <c r="N14" s="324">
        <v>5</v>
      </c>
      <c r="O14" s="294">
        <v>8</v>
      </c>
      <c r="P14" s="294">
        <v>4</v>
      </c>
      <c r="Q14" s="294">
        <v>7</v>
      </c>
      <c r="R14" s="295">
        <v>5</v>
      </c>
      <c r="S14" s="294">
        <v>3</v>
      </c>
      <c r="T14" s="324">
        <v>13</v>
      </c>
      <c r="U14" s="294">
        <v>4</v>
      </c>
      <c r="V14" s="294"/>
      <c r="W14" s="294"/>
      <c r="X14" s="295"/>
      <c r="Y14" s="294"/>
      <c r="Z14" s="324"/>
      <c r="AA14" s="294"/>
      <c r="AB14" s="294">
        <v>0</v>
      </c>
      <c r="AC14" s="294">
        <v>2</v>
      </c>
      <c r="AD14" s="295">
        <v>8</v>
      </c>
      <c r="AE14" s="294">
        <v>2</v>
      </c>
      <c r="AF14" s="324">
        <v>2</v>
      </c>
      <c r="AG14" s="294">
        <v>2</v>
      </c>
      <c r="AH14" s="294">
        <v>4</v>
      </c>
      <c r="AI14" s="294">
        <v>8</v>
      </c>
      <c r="AJ14" s="295">
        <v>5</v>
      </c>
      <c r="AK14" s="294">
        <v>9</v>
      </c>
      <c r="AL14" s="324">
        <v>8</v>
      </c>
      <c r="AM14" s="294">
        <v>5</v>
      </c>
      <c r="AN14" s="338"/>
      <c r="AO14" s="338"/>
      <c r="AP14" s="295"/>
      <c r="AQ14" s="338"/>
      <c r="AR14" s="338"/>
      <c r="AS14" s="338"/>
      <c r="AT14" s="341">
        <v>9</v>
      </c>
      <c r="AU14" s="294">
        <v>19</v>
      </c>
      <c r="AV14" s="295">
        <v>17</v>
      </c>
      <c r="AW14" s="294">
        <v>12</v>
      </c>
      <c r="AX14" s="324">
        <v>11</v>
      </c>
      <c r="AY14" s="294">
        <v>16</v>
      </c>
      <c r="AZ14" s="294">
        <v>2</v>
      </c>
      <c r="BA14" s="294">
        <v>20</v>
      </c>
      <c r="BB14" s="295">
        <v>20</v>
      </c>
      <c r="BC14" s="294">
        <v>5</v>
      </c>
      <c r="BD14" s="324">
        <v>5</v>
      </c>
      <c r="BE14" s="294">
        <v>5</v>
      </c>
      <c r="BF14" s="294">
        <v>8</v>
      </c>
      <c r="BG14" s="294">
        <v>6</v>
      </c>
      <c r="BH14" s="295">
        <v>7</v>
      </c>
      <c r="BI14" s="294">
        <v>8</v>
      </c>
      <c r="BJ14" s="324">
        <v>7</v>
      </c>
      <c r="BK14" s="294">
        <v>6</v>
      </c>
      <c r="BL14" s="339">
        <v>7</v>
      </c>
      <c r="BM14" s="339">
        <v>6</v>
      </c>
      <c r="BN14" s="389">
        <v>6</v>
      </c>
      <c r="BO14" s="339">
        <v>4</v>
      </c>
      <c r="BP14" s="324">
        <v>2</v>
      </c>
      <c r="BQ14" s="339">
        <v>5</v>
      </c>
      <c r="BR14" s="294">
        <v>0</v>
      </c>
      <c r="BS14" s="294">
        <v>5</v>
      </c>
      <c r="BT14" s="295">
        <v>6</v>
      </c>
      <c r="BU14" s="294">
        <v>1</v>
      </c>
      <c r="BV14" s="324">
        <v>4</v>
      </c>
      <c r="BW14" s="294">
        <v>5</v>
      </c>
      <c r="BX14" s="294">
        <v>1</v>
      </c>
      <c r="BY14" s="294">
        <v>6</v>
      </c>
      <c r="BZ14" s="295">
        <v>6</v>
      </c>
      <c r="CA14" s="294">
        <v>4</v>
      </c>
      <c r="CB14" s="324">
        <v>6</v>
      </c>
      <c r="CC14" s="294">
        <v>4</v>
      </c>
      <c r="CD14" s="294">
        <v>2</v>
      </c>
      <c r="CE14" s="294">
        <v>13</v>
      </c>
      <c r="CF14" s="295">
        <v>18</v>
      </c>
      <c r="CG14" s="294">
        <v>5</v>
      </c>
      <c r="CH14" s="324">
        <v>6</v>
      </c>
      <c r="CI14" s="294">
        <v>0</v>
      </c>
      <c r="CJ14" s="294">
        <v>2</v>
      </c>
      <c r="CK14" s="294">
        <v>2</v>
      </c>
      <c r="CL14" s="295">
        <v>3</v>
      </c>
      <c r="CM14" s="294">
        <v>2</v>
      </c>
      <c r="CN14" s="324">
        <v>1</v>
      </c>
      <c r="CO14" s="294">
        <v>2</v>
      </c>
      <c r="CP14" s="294" t="s">
        <v>168</v>
      </c>
      <c r="CQ14" s="294">
        <v>4</v>
      </c>
      <c r="CR14" s="295">
        <v>1</v>
      </c>
      <c r="CS14" s="294">
        <v>1</v>
      </c>
      <c r="CT14" s="324">
        <v>1</v>
      </c>
      <c r="CU14" s="294">
        <v>2</v>
      </c>
      <c r="CV14" s="294">
        <v>1</v>
      </c>
      <c r="CW14" s="294">
        <v>10</v>
      </c>
      <c r="CX14" s="295">
        <v>11</v>
      </c>
      <c r="CY14" s="294">
        <v>5</v>
      </c>
      <c r="CZ14" s="324"/>
      <c r="DA14" s="294">
        <v>2</v>
      </c>
      <c r="DB14" s="294">
        <v>0</v>
      </c>
      <c r="DC14" s="294">
        <v>0</v>
      </c>
      <c r="DD14" s="295">
        <v>2</v>
      </c>
      <c r="DE14" s="294">
        <v>4</v>
      </c>
      <c r="DF14" s="324">
        <v>1</v>
      </c>
      <c r="DG14" s="294">
        <v>10</v>
      </c>
      <c r="DH14" s="294">
        <v>1</v>
      </c>
      <c r="DI14" s="294">
        <v>3</v>
      </c>
      <c r="DJ14" s="295">
        <v>1</v>
      </c>
      <c r="DK14" s="294">
        <v>2</v>
      </c>
      <c r="DL14" s="324">
        <v>1</v>
      </c>
      <c r="DM14" s="294">
        <v>2</v>
      </c>
      <c r="DN14" s="228"/>
      <c r="DO14" s="228"/>
    </row>
    <row r="15" spans="1:119" ht="31.5" x14ac:dyDescent="0.25">
      <c r="A15" s="379" t="s">
        <v>13</v>
      </c>
      <c r="B15" s="293" t="s">
        <v>403</v>
      </c>
      <c r="C15" s="293"/>
      <c r="D15" s="294">
        <f t="shared" si="6"/>
        <v>47</v>
      </c>
      <c r="E15" s="294">
        <f t="shared" si="6"/>
        <v>152</v>
      </c>
      <c r="F15" s="294">
        <f t="shared" si="6"/>
        <v>163</v>
      </c>
      <c r="G15" s="294">
        <f t="shared" si="6"/>
        <v>180</v>
      </c>
      <c r="H15" s="294">
        <f t="shared" si="6"/>
        <v>219</v>
      </c>
      <c r="I15" s="294">
        <f t="shared" si="6"/>
        <v>183</v>
      </c>
      <c r="J15" s="294">
        <v>9</v>
      </c>
      <c r="K15" s="294">
        <v>15</v>
      </c>
      <c r="L15" s="295">
        <v>15</v>
      </c>
      <c r="M15" s="294">
        <v>13</v>
      </c>
      <c r="N15" s="430">
        <v>18</v>
      </c>
      <c r="O15" s="294">
        <v>19</v>
      </c>
      <c r="P15" s="294">
        <v>4</v>
      </c>
      <c r="Q15" s="294">
        <v>9</v>
      </c>
      <c r="R15" s="295">
        <v>9</v>
      </c>
      <c r="S15" s="294">
        <v>9</v>
      </c>
      <c r="T15" s="430">
        <v>15</v>
      </c>
      <c r="U15" s="294">
        <v>9</v>
      </c>
      <c r="V15" s="294"/>
      <c r="W15" s="294">
        <v>2</v>
      </c>
      <c r="X15" s="295">
        <v>14</v>
      </c>
      <c r="Y15" s="294">
        <v>8</v>
      </c>
      <c r="Z15" s="324">
        <v>14</v>
      </c>
      <c r="AA15" s="294">
        <v>6</v>
      </c>
      <c r="AB15" s="294">
        <v>0</v>
      </c>
      <c r="AC15" s="294">
        <v>5</v>
      </c>
      <c r="AD15" s="295">
        <v>6</v>
      </c>
      <c r="AE15" s="294">
        <v>10</v>
      </c>
      <c r="AF15" s="324">
        <v>9</v>
      </c>
      <c r="AG15" s="294">
        <v>10</v>
      </c>
      <c r="AH15" s="294">
        <v>3</v>
      </c>
      <c r="AI15" s="294">
        <v>10</v>
      </c>
      <c r="AJ15" s="295">
        <v>11</v>
      </c>
      <c r="AK15" s="294">
        <v>16</v>
      </c>
      <c r="AL15" s="324">
        <v>18</v>
      </c>
      <c r="AM15" s="294">
        <v>16</v>
      </c>
      <c r="AN15" s="294"/>
      <c r="AO15" s="294"/>
      <c r="AP15" s="295"/>
      <c r="AQ15" s="294"/>
      <c r="AR15" s="294"/>
      <c r="AS15" s="294"/>
      <c r="AT15" s="294">
        <v>7</v>
      </c>
      <c r="AU15" s="294">
        <v>10</v>
      </c>
      <c r="AV15" s="295">
        <v>10</v>
      </c>
      <c r="AW15" s="294">
        <v>9</v>
      </c>
      <c r="AX15" s="324">
        <v>9</v>
      </c>
      <c r="AY15" s="294">
        <v>9</v>
      </c>
      <c r="AZ15" s="294">
        <v>1</v>
      </c>
      <c r="BA15" s="294">
        <v>6</v>
      </c>
      <c r="BB15" s="295">
        <v>7</v>
      </c>
      <c r="BC15" s="294">
        <v>10</v>
      </c>
      <c r="BD15" s="324">
        <v>15</v>
      </c>
      <c r="BE15" s="294">
        <v>10</v>
      </c>
      <c r="BF15" s="294">
        <v>8</v>
      </c>
      <c r="BG15" s="294">
        <v>12</v>
      </c>
      <c r="BH15" s="295">
        <v>14</v>
      </c>
      <c r="BI15" s="294">
        <v>12</v>
      </c>
      <c r="BJ15" s="324">
        <v>14</v>
      </c>
      <c r="BK15" s="294">
        <v>12</v>
      </c>
      <c r="BL15" s="338">
        <v>4</v>
      </c>
      <c r="BM15" s="338">
        <v>6</v>
      </c>
      <c r="BN15" s="389">
        <v>9</v>
      </c>
      <c r="BO15" s="294">
        <v>6</v>
      </c>
      <c r="BP15" s="324">
        <v>7</v>
      </c>
      <c r="BQ15" s="294">
        <v>8</v>
      </c>
      <c r="BR15" s="294">
        <v>0</v>
      </c>
      <c r="BS15" s="294">
        <v>22</v>
      </c>
      <c r="BT15" s="295">
        <v>23</v>
      </c>
      <c r="BU15" s="294">
        <v>24</v>
      </c>
      <c r="BV15" s="324">
        <v>26</v>
      </c>
      <c r="BW15" s="294">
        <v>26</v>
      </c>
      <c r="BX15" s="294">
        <v>4</v>
      </c>
      <c r="BY15" s="294">
        <v>19</v>
      </c>
      <c r="BZ15" s="295">
        <v>19</v>
      </c>
      <c r="CA15" s="294">
        <v>21</v>
      </c>
      <c r="CB15" s="324">
        <v>21</v>
      </c>
      <c r="CC15" s="294">
        <v>16</v>
      </c>
      <c r="CD15" s="294">
        <v>2</v>
      </c>
      <c r="CE15" s="294">
        <v>15</v>
      </c>
      <c r="CF15" s="295">
        <v>18</v>
      </c>
      <c r="CG15" s="294">
        <v>15</v>
      </c>
      <c r="CH15" s="324">
        <v>15</v>
      </c>
      <c r="CI15" s="294">
        <v>15</v>
      </c>
      <c r="CJ15" s="294">
        <v>2</v>
      </c>
      <c r="CK15" s="294">
        <v>5</v>
      </c>
      <c r="CL15" s="295">
        <v>5</v>
      </c>
      <c r="CM15" s="294">
        <v>6</v>
      </c>
      <c r="CN15" s="324">
        <v>9</v>
      </c>
      <c r="CO15" s="294">
        <v>6</v>
      </c>
      <c r="CP15" s="294">
        <v>1</v>
      </c>
      <c r="CQ15" s="294">
        <v>3</v>
      </c>
      <c r="CR15" s="295">
        <v>3</v>
      </c>
      <c r="CS15" s="294">
        <v>4</v>
      </c>
      <c r="CT15" s="324">
        <v>3</v>
      </c>
      <c r="CU15" s="294">
        <v>3</v>
      </c>
      <c r="CV15" s="294">
        <v>1</v>
      </c>
      <c r="CW15" s="294">
        <v>5</v>
      </c>
      <c r="CX15" s="295">
        <v>8</v>
      </c>
      <c r="CY15" s="294">
        <v>5</v>
      </c>
      <c r="CZ15" s="324">
        <v>9</v>
      </c>
      <c r="DA15" s="294">
        <v>6</v>
      </c>
      <c r="DB15" s="294">
        <v>0</v>
      </c>
      <c r="DC15" s="294">
        <v>5</v>
      </c>
      <c r="DD15" s="295">
        <v>5</v>
      </c>
      <c r="DE15" s="294">
        <v>8</v>
      </c>
      <c r="DF15" s="324">
        <v>1</v>
      </c>
      <c r="DG15" s="294">
        <v>8</v>
      </c>
      <c r="DH15" s="294">
        <v>1</v>
      </c>
      <c r="DI15" s="294">
        <v>3</v>
      </c>
      <c r="DJ15" s="295">
        <v>1</v>
      </c>
      <c r="DK15" s="294">
        <v>4</v>
      </c>
      <c r="DL15" s="324">
        <v>2</v>
      </c>
      <c r="DM15" s="294">
        <v>4</v>
      </c>
      <c r="DN15" s="228"/>
      <c r="DO15" s="228"/>
    </row>
    <row r="16" spans="1:119" ht="31.5" x14ac:dyDescent="0.25">
      <c r="A16" s="379" t="s">
        <v>15</v>
      </c>
      <c r="B16" s="293" t="s">
        <v>240</v>
      </c>
      <c r="C16" s="293"/>
      <c r="D16" s="294">
        <f t="shared" si="6"/>
        <v>47</v>
      </c>
      <c r="E16" s="294">
        <f t="shared" si="6"/>
        <v>106</v>
      </c>
      <c r="F16" s="294">
        <f t="shared" si="6"/>
        <v>123</v>
      </c>
      <c r="G16" s="294">
        <f t="shared" si="6"/>
        <v>74</v>
      </c>
      <c r="H16" s="294">
        <f t="shared" si="6"/>
        <v>92</v>
      </c>
      <c r="I16" s="294">
        <f t="shared" si="6"/>
        <v>109</v>
      </c>
      <c r="J16" s="294">
        <v>9</v>
      </c>
      <c r="K16" s="294">
        <v>6</v>
      </c>
      <c r="L16" s="295">
        <v>6</v>
      </c>
      <c r="M16" s="294">
        <v>7</v>
      </c>
      <c r="N16" s="324">
        <v>7</v>
      </c>
      <c r="O16" s="294">
        <v>12</v>
      </c>
      <c r="P16" s="294">
        <v>4</v>
      </c>
      <c r="Q16" s="294">
        <v>5</v>
      </c>
      <c r="R16" s="295">
        <v>5</v>
      </c>
      <c r="S16" s="294">
        <v>4</v>
      </c>
      <c r="T16" s="324">
        <v>10</v>
      </c>
      <c r="U16" s="294">
        <v>5</v>
      </c>
      <c r="V16" s="294"/>
      <c r="W16" s="294">
        <v>2</v>
      </c>
      <c r="X16" s="295">
        <v>14</v>
      </c>
      <c r="Y16" s="294">
        <v>6</v>
      </c>
      <c r="Z16" s="324">
        <v>6</v>
      </c>
      <c r="AA16" s="294"/>
      <c r="AB16" s="294">
        <v>0</v>
      </c>
      <c r="AC16" s="294">
        <v>5</v>
      </c>
      <c r="AD16" s="295">
        <v>6</v>
      </c>
      <c r="AE16" s="294">
        <v>5</v>
      </c>
      <c r="AF16" s="324">
        <v>2</v>
      </c>
      <c r="AG16" s="294">
        <v>5</v>
      </c>
      <c r="AH16" s="294">
        <v>3</v>
      </c>
      <c r="AI16" s="294">
        <v>7</v>
      </c>
      <c r="AJ16" s="295">
        <v>7</v>
      </c>
      <c r="AK16" s="294">
        <v>9</v>
      </c>
      <c r="AL16" s="324">
        <v>6</v>
      </c>
      <c r="AM16" s="294">
        <v>7</v>
      </c>
      <c r="AN16" s="338"/>
      <c r="AO16" s="338"/>
      <c r="AP16" s="295"/>
      <c r="AQ16" s="338"/>
      <c r="AR16" s="338"/>
      <c r="AS16" s="338"/>
      <c r="AT16" s="294">
        <v>7</v>
      </c>
      <c r="AU16" s="294">
        <v>4</v>
      </c>
      <c r="AV16" s="295">
        <v>4</v>
      </c>
      <c r="AW16" s="294">
        <v>5</v>
      </c>
      <c r="AX16" s="324">
        <v>5</v>
      </c>
      <c r="AY16" s="294">
        <v>4</v>
      </c>
      <c r="AZ16" s="294">
        <v>1</v>
      </c>
      <c r="BA16" s="294">
        <v>5</v>
      </c>
      <c r="BB16" s="295">
        <v>6</v>
      </c>
      <c r="BC16" s="294">
        <v>5</v>
      </c>
      <c r="BD16" s="324">
        <v>8</v>
      </c>
      <c r="BE16" s="294">
        <v>5</v>
      </c>
      <c r="BF16" s="294">
        <v>8</v>
      </c>
      <c r="BG16" s="294">
        <v>4</v>
      </c>
      <c r="BH16" s="295">
        <v>6</v>
      </c>
      <c r="BI16" s="294">
        <v>8</v>
      </c>
      <c r="BJ16" s="324">
        <v>6</v>
      </c>
      <c r="BK16" s="294">
        <v>4</v>
      </c>
      <c r="BL16" s="338">
        <v>4</v>
      </c>
      <c r="BM16" s="338">
        <v>2</v>
      </c>
      <c r="BN16" s="389">
        <v>6</v>
      </c>
      <c r="BO16" s="294">
        <v>4</v>
      </c>
      <c r="BP16" s="324">
        <v>5</v>
      </c>
      <c r="BQ16" s="294">
        <v>4</v>
      </c>
      <c r="BR16" s="294">
        <v>0</v>
      </c>
      <c r="BS16" s="294">
        <v>22</v>
      </c>
      <c r="BT16" s="295">
        <v>23</v>
      </c>
      <c r="BU16" s="294">
        <v>2</v>
      </c>
      <c r="BV16" s="324">
        <v>3</v>
      </c>
      <c r="BW16" s="294">
        <v>24</v>
      </c>
      <c r="BX16" s="294">
        <v>4</v>
      </c>
      <c r="BY16" s="294">
        <v>15</v>
      </c>
      <c r="BZ16" s="295">
        <v>15</v>
      </c>
      <c r="CA16" s="294">
        <v>6</v>
      </c>
      <c r="CB16" s="324">
        <v>15</v>
      </c>
      <c r="CC16" s="294">
        <v>10</v>
      </c>
      <c r="CD16" s="294">
        <v>2</v>
      </c>
      <c r="CE16" s="294">
        <v>13</v>
      </c>
      <c r="CF16" s="295">
        <v>16</v>
      </c>
      <c r="CG16" s="294">
        <v>2</v>
      </c>
      <c r="CH16" s="324">
        <v>2</v>
      </c>
      <c r="CI16" s="294">
        <v>13</v>
      </c>
      <c r="CJ16" s="294">
        <v>2</v>
      </c>
      <c r="CK16" s="294">
        <v>3</v>
      </c>
      <c r="CL16" s="295">
        <v>3</v>
      </c>
      <c r="CM16" s="294">
        <v>3</v>
      </c>
      <c r="CN16" s="324">
        <v>5</v>
      </c>
      <c r="CO16" s="294">
        <v>3</v>
      </c>
      <c r="CP16" s="294">
        <v>1</v>
      </c>
      <c r="CQ16" s="294">
        <v>2</v>
      </c>
      <c r="CR16" s="295">
        <v>2</v>
      </c>
      <c r="CS16" s="294">
        <v>2</v>
      </c>
      <c r="CT16" s="324">
        <v>2</v>
      </c>
      <c r="CU16" s="294">
        <v>1</v>
      </c>
      <c r="CV16" s="294">
        <v>1</v>
      </c>
      <c r="CW16" s="294">
        <v>4</v>
      </c>
      <c r="CX16" s="295">
        <v>4</v>
      </c>
      <c r="CY16" s="294">
        <v>1</v>
      </c>
      <c r="CZ16" s="324">
        <v>1</v>
      </c>
      <c r="DA16" s="294">
        <v>5</v>
      </c>
      <c r="DB16" s="294">
        <v>0</v>
      </c>
      <c r="DC16" s="294">
        <v>5</v>
      </c>
      <c r="DD16" s="295">
        <v>5</v>
      </c>
      <c r="DE16" s="294">
        <v>3</v>
      </c>
      <c r="DF16" s="324">
        <v>1</v>
      </c>
      <c r="DG16" s="294">
        <v>5</v>
      </c>
      <c r="DH16" s="294">
        <v>1</v>
      </c>
      <c r="DI16" s="294">
        <v>2</v>
      </c>
      <c r="DJ16" s="295">
        <v>1</v>
      </c>
      <c r="DK16" s="294">
        <v>2</v>
      </c>
      <c r="DL16" s="324">
        <v>2</v>
      </c>
      <c r="DM16" s="294">
        <v>2</v>
      </c>
      <c r="DN16" s="228"/>
      <c r="DO16" s="228"/>
    </row>
    <row r="17" spans="1:119" ht="21.75" customHeight="1" x14ac:dyDescent="0.25">
      <c r="A17" s="379" t="s">
        <v>603</v>
      </c>
      <c r="B17" s="293" t="s">
        <v>569</v>
      </c>
      <c r="C17" s="293"/>
      <c r="D17" s="294">
        <f t="shared" si="6"/>
        <v>73</v>
      </c>
      <c r="E17" s="294">
        <f t="shared" si="6"/>
        <v>118</v>
      </c>
      <c r="F17" s="294">
        <f t="shared" si="6"/>
        <v>116</v>
      </c>
      <c r="G17" s="294">
        <f t="shared" si="6"/>
        <v>145</v>
      </c>
      <c r="H17" s="294">
        <f t="shared" si="6"/>
        <v>142</v>
      </c>
      <c r="I17" s="294">
        <f t="shared" si="6"/>
        <v>170</v>
      </c>
      <c r="J17" s="294">
        <v>9</v>
      </c>
      <c r="K17" s="294">
        <v>15</v>
      </c>
      <c r="L17" s="295">
        <v>15</v>
      </c>
      <c r="M17" s="294">
        <v>22</v>
      </c>
      <c r="N17" s="324">
        <v>22</v>
      </c>
      <c r="O17" s="294">
        <v>25</v>
      </c>
      <c r="P17" s="294">
        <v>2</v>
      </c>
      <c r="Q17" s="294">
        <v>3</v>
      </c>
      <c r="R17" s="295">
        <v>4</v>
      </c>
      <c r="S17" s="294">
        <v>4</v>
      </c>
      <c r="T17" s="430">
        <v>7</v>
      </c>
      <c r="U17" s="294">
        <v>6</v>
      </c>
      <c r="V17" s="294">
        <v>5</v>
      </c>
      <c r="W17" s="294">
        <v>11</v>
      </c>
      <c r="X17" s="295">
        <v>5</v>
      </c>
      <c r="Y17" s="294">
        <v>12</v>
      </c>
      <c r="Z17" s="324">
        <v>15</v>
      </c>
      <c r="AA17" s="294">
        <v>8</v>
      </c>
      <c r="AB17" s="294">
        <v>1</v>
      </c>
      <c r="AC17" s="294">
        <v>0</v>
      </c>
      <c r="AD17" s="295"/>
      <c r="AE17" s="294">
        <v>2</v>
      </c>
      <c r="AF17" s="324">
        <v>2</v>
      </c>
      <c r="AG17" s="294">
        <v>4</v>
      </c>
      <c r="AH17" s="294">
        <v>1</v>
      </c>
      <c r="AI17" s="294">
        <v>1</v>
      </c>
      <c r="AJ17" s="295">
        <v>1</v>
      </c>
      <c r="AK17" s="294">
        <v>2</v>
      </c>
      <c r="AL17" s="324">
        <v>1</v>
      </c>
      <c r="AM17" s="294">
        <v>3</v>
      </c>
      <c r="AN17" s="294"/>
      <c r="AO17" s="294"/>
      <c r="AP17" s="295"/>
      <c r="AQ17" s="294"/>
      <c r="AR17" s="294"/>
      <c r="AS17" s="294"/>
      <c r="AT17" s="294">
        <v>1</v>
      </c>
      <c r="AU17" s="294">
        <v>12</v>
      </c>
      <c r="AV17" s="295">
        <v>12</v>
      </c>
      <c r="AW17" s="294">
        <v>16</v>
      </c>
      <c r="AX17" s="324">
        <v>10</v>
      </c>
      <c r="AY17" s="294">
        <v>27</v>
      </c>
      <c r="AZ17" s="294">
        <v>10</v>
      </c>
      <c r="BA17" s="294">
        <v>13</v>
      </c>
      <c r="BB17" s="295">
        <v>18</v>
      </c>
      <c r="BC17" s="294">
        <v>10</v>
      </c>
      <c r="BD17" s="324">
        <v>25</v>
      </c>
      <c r="BE17" s="294">
        <v>12</v>
      </c>
      <c r="BF17" s="294">
        <v>1</v>
      </c>
      <c r="BG17" s="294">
        <v>2</v>
      </c>
      <c r="BH17" s="295">
        <v>2</v>
      </c>
      <c r="BI17" s="294">
        <v>2</v>
      </c>
      <c r="BJ17" s="324">
        <v>2</v>
      </c>
      <c r="BK17" s="294">
        <v>2</v>
      </c>
      <c r="BL17" s="338">
        <v>9</v>
      </c>
      <c r="BM17" s="338">
        <v>11</v>
      </c>
      <c r="BN17" s="389">
        <v>11</v>
      </c>
      <c r="BO17" s="338">
        <v>14</v>
      </c>
      <c r="BP17" s="324">
        <v>13</v>
      </c>
      <c r="BQ17" s="338">
        <v>14</v>
      </c>
      <c r="BR17" s="294">
        <v>2</v>
      </c>
      <c r="BS17" s="294">
        <v>4</v>
      </c>
      <c r="BT17" s="295">
        <v>4</v>
      </c>
      <c r="BU17" s="294">
        <v>5</v>
      </c>
      <c r="BV17" s="324">
        <v>6</v>
      </c>
      <c r="BW17" s="294">
        <v>5</v>
      </c>
      <c r="BX17" s="294">
        <v>12</v>
      </c>
      <c r="BY17" s="294">
        <v>16</v>
      </c>
      <c r="BZ17" s="295">
        <v>16</v>
      </c>
      <c r="CA17" s="294">
        <v>18</v>
      </c>
      <c r="CB17" s="324">
        <v>18</v>
      </c>
      <c r="CC17" s="294">
        <v>20</v>
      </c>
      <c r="CD17" s="294">
        <v>0</v>
      </c>
      <c r="CE17" s="294">
        <v>2</v>
      </c>
      <c r="CF17" s="295">
        <v>3</v>
      </c>
      <c r="CG17" s="294">
        <v>3</v>
      </c>
      <c r="CH17" s="324">
        <v>4</v>
      </c>
      <c r="CI17" s="294">
        <v>4</v>
      </c>
      <c r="CJ17" s="294">
        <v>2</v>
      </c>
      <c r="CK17" s="294">
        <v>4</v>
      </c>
      <c r="CL17" s="295">
        <v>5</v>
      </c>
      <c r="CM17" s="294">
        <v>6</v>
      </c>
      <c r="CN17" s="324">
        <v>6</v>
      </c>
      <c r="CO17" s="294">
        <v>8</v>
      </c>
      <c r="CP17" s="294">
        <v>4</v>
      </c>
      <c r="CQ17" s="294">
        <v>5</v>
      </c>
      <c r="CR17" s="295">
        <v>4</v>
      </c>
      <c r="CS17" s="294">
        <v>7</v>
      </c>
      <c r="CT17" s="324">
        <v>3</v>
      </c>
      <c r="CU17" s="294">
        <v>7</v>
      </c>
      <c r="CV17" s="294">
        <v>1</v>
      </c>
      <c r="CW17" s="294">
        <v>3</v>
      </c>
      <c r="CX17" s="295">
        <v>4</v>
      </c>
      <c r="CY17" s="294">
        <v>4</v>
      </c>
      <c r="CZ17" s="324">
        <v>4</v>
      </c>
      <c r="DA17" s="294">
        <v>6</v>
      </c>
      <c r="DB17" s="294">
        <v>12</v>
      </c>
      <c r="DC17" s="294">
        <v>13</v>
      </c>
      <c r="DD17" s="295">
        <v>13</v>
      </c>
      <c r="DE17" s="294">
        <v>14</v>
      </c>
      <c r="DF17" s="324">
        <v>0</v>
      </c>
      <c r="DG17" s="294">
        <v>14</v>
      </c>
      <c r="DH17" s="294">
        <v>1</v>
      </c>
      <c r="DI17" s="294">
        <v>3</v>
      </c>
      <c r="DJ17" s="295">
        <v>1</v>
      </c>
      <c r="DK17" s="294">
        <v>4</v>
      </c>
      <c r="DL17" s="324">
        <v>2</v>
      </c>
      <c r="DM17" s="294">
        <v>5</v>
      </c>
      <c r="DN17" s="228"/>
      <c r="DO17" s="228"/>
    </row>
    <row r="18" spans="1:119" ht="21.75" customHeight="1" x14ac:dyDescent="0.25">
      <c r="A18" s="379" t="s">
        <v>646</v>
      </c>
      <c r="B18" s="293" t="s">
        <v>550</v>
      </c>
      <c r="C18" s="293"/>
      <c r="D18" s="294">
        <f t="shared" si="6"/>
        <v>70</v>
      </c>
      <c r="E18" s="294">
        <f t="shared" si="6"/>
        <v>52</v>
      </c>
      <c r="F18" s="294">
        <f t="shared" si="6"/>
        <v>61</v>
      </c>
      <c r="G18" s="294">
        <f t="shared" si="6"/>
        <v>50</v>
      </c>
      <c r="H18" s="294">
        <f t="shared" si="6"/>
        <v>48</v>
      </c>
      <c r="I18" s="294">
        <f t="shared" si="6"/>
        <v>70</v>
      </c>
      <c r="J18" s="294">
        <v>9</v>
      </c>
      <c r="K18" s="294">
        <v>6</v>
      </c>
      <c r="L18" s="295">
        <v>6</v>
      </c>
      <c r="M18" s="294">
        <v>7</v>
      </c>
      <c r="N18" s="324">
        <v>8</v>
      </c>
      <c r="O18" s="294">
        <v>12</v>
      </c>
      <c r="P18" s="294">
        <v>1</v>
      </c>
      <c r="Q18" s="294">
        <v>5</v>
      </c>
      <c r="R18" s="295">
        <v>2</v>
      </c>
      <c r="S18" s="294">
        <v>4</v>
      </c>
      <c r="T18" s="324">
        <v>5</v>
      </c>
      <c r="U18" s="294">
        <v>5</v>
      </c>
      <c r="V18" s="294">
        <v>5</v>
      </c>
      <c r="W18" s="294">
        <v>6</v>
      </c>
      <c r="X18" s="295">
        <v>5</v>
      </c>
      <c r="Y18" s="294">
        <v>1</v>
      </c>
      <c r="Z18" s="324">
        <v>3</v>
      </c>
      <c r="AA18" s="294">
        <v>1</v>
      </c>
      <c r="AB18" s="294">
        <v>1</v>
      </c>
      <c r="AC18" s="294">
        <v>0</v>
      </c>
      <c r="AD18" s="295"/>
      <c r="AE18" s="294">
        <v>2</v>
      </c>
      <c r="AF18" s="324">
        <v>2</v>
      </c>
      <c r="AG18" s="294">
        <v>2</v>
      </c>
      <c r="AH18" s="294">
        <v>1</v>
      </c>
      <c r="AI18" s="294"/>
      <c r="AJ18" s="295">
        <v>0</v>
      </c>
      <c r="AK18" s="294">
        <v>2</v>
      </c>
      <c r="AL18" s="324">
        <v>1</v>
      </c>
      <c r="AM18" s="294">
        <v>1</v>
      </c>
      <c r="AN18" s="337"/>
      <c r="AO18" s="337"/>
      <c r="AP18" s="295"/>
      <c r="AQ18" s="337"/>
      <c r="AR18" s="337"/>
      <c r="AS18" s="337"/>
      <c r="AT18" s="341"/>
      <c r="AU18" s="341">
        <v>11</v>
      </c>
      <c r="AV18" s="295">
        <v>12</v>
      </c>
      <c r="AW18" s="341">
        <v>4</v>
      </c>
      <c r="AX18" s="324">
        <v>4</v>
      </c>
      <c r="AY18" s="341">
        <v>11</v>
      </c>
      <c r="AZ18" s="294">
        <v>10</v>
      </c>
      <c r="BA18" s="294">
        <v>3</v>
      </c>
      <c r="BB18" s="295">
        <v>8</v>
      </c>
      <c r="BC18" s="294">
        <v>7</v>
      </c>
      <c r="BD18" s="324">
        <v>7</v>
      </c>
      <c r="BE18" s="294">
        <v>5</v>
      </c>
      <c r="BF18" s="294">
        <v>1</v>
      </c>
      <c r="BG18" s="294">
        <v>1</v>
      </c>
      <c r="BH18" s="295"/>
      <c r="BI18" s="294">
        <v>0</v>
      </c>
      <c r="BJ18" s="324"/>
      <c r="BK18" s="294">
        <v>1</v>
      </c>
      <c r="BL18" s="338">
        <v>9</v>
      </c>
      <c r="BM18" s="338">
        <v>2</v>
      </c>
      <c r="BN18" s="389">
        <v>7</v>
      </c>
      <c r="BO18" s="338">
        <v>5</v>
      </c>
      <c r="BP18" s="324">
        <v>2</v>
      </c>
      <c r="BQ18" s="338">
        <v>5</v>
      </c>
      <c r="BR18" s="294">
        <v>2</v>
      </c>
      <c r="BS18" s="294">
        <v>2</v>
      </c>
      <c r="BT18" s="295">
        <v>2</v>
      </c>
      <c r="BU18" s="294">
        <v>3</v>
      </c>
      <c r="BV18" s="324">
        <v>3</v>
      </c>
      <c r="BW18" s="294">
        <v>2</v>
      </c>
      <c r="BX18" s="294">
        <v>12</v>
      </c>
      <c r="BY18" s="294">
        <v>6</v>
      </c>
      <c r="BZ18" s="295">
        <v>7</v>
      </c>
      <c r="CA18" s="294">
        <v>4</v>
      </c>
      <c r="CB18" s="324">
        <v>4</v>
      </c>
      <c r="CC18" s="294">
        <v>14</v>
      </c>
      <c r="CD18" s="294">
        <v>0</v>
      </c>
      <c r="CE18" s="294">
        <v>2</v>
      </c>
      <c r="CF18" s="295">
        <v>3</v>
      </c>
      <c r="CG18" s="294">
        <v>1</v>
      </c>
      <c r="CH18" s="324">
        <v>1</v>
      </c>
      <c r="CI18" s="294">
        <v>1</v>
      </c>
      <c r="CJ18" s="294">
        <v>2</v>
      </c>
      <c r="CK18" s="294">
        <v>2</v>
      </c>
      <c r="CL18" s="295">
        <v>3</v>
      </c>
      <c r="CM18" s="294">
        <v>4</v>
      </c>
      <c r="CN18" s="324">
        <v>4</v>
      </c>
      <c r="CO18" s="294">
        <v>4</v>
      </c>
      <c r="CP18" s="294">
        <v>4</v>
      </c>
      <c r="CQ18" s="294">
        <v>1</v>
      </c>
      <c r="CR18" s="295">
        <v>1</v>
      </c>
      <c r="CS18" s="294">
        <v>2</v>
      </c>
      <c r="CT18" s="324">
        <v>2</v>
      </c>
      <c r="CU18" s="294">
        <v>1</v>
      </c>
      <c r="CV18" s="294"/>
      <c r="CW18" s="294">
        <v>2</v>
      </c>
      <c r="CX18" s="295">
        <v>2</v>
      </c>
      <c r="CY18" s="294">
        <v>2</v>
      </c>
      <c r="CZ18" s="324">
        <v>1</v>
      </c>
      <c r="DA18" s="294">
        <v>4</v>
      </c>
      <c r="DB18" s="294">
        <v>12</v>
      </c>
      <c r="DC18" s="294">
        <v>1</v>
      </c>
      <c r="DD18" s="295">
        <v>2</v>
      </c>
      <c r="DE18" s="294">
        <v>1</v>
      </c>
      <c r="DF18" s="324">
        <v>0</v>
      </c>
      <c r="DG18" s="294"/>
      <c r="DH18" s="294">
        <v>1</v>
      </c>
      <c r="DI18" s="294">
        <v>2</v>
      </c>
      <c r="DJ18" s="295">
        <v>1</v>
      </c>
      <c r="DK18" s="294">
        <v>1</v>
      </c>
      <c r="DL18" s="324">
        <v>1</v>
      </c>
      <c r="DM18" s="294">
        <v>1</v>
      </c>
      <c r="DN18" s="228"/>
      <c r="DO18" s="228"/>
    </row>
    <row r="19" spans="1:119" x14ac:dyDescent="0.25">
      <c r="A19" s="379" t="s">
        <v>647</v>
      </c>
      <c r="B19" s="293" t="s">
        <v>570</v>
      </c>
      <c r="C19" s="293"/>
      <c r="D19" s="294">
        <f t="shared" ref="D19:D25" si="7">SUMIF($J$3:$DM$3,D$3,$J19:$DM19)</f>
        <v>3</v>
      </c>
      <c r="E19" s="294" t="str">
        <f>SUMIF($J$3:$DM$3,E$3,$J19:$DM19)&amp;" (не менее "&amp;" "&amp;6&amp;")"</f>
        <v>11 (не менее  6)</v>
      </c>
      <c r="F19" s="294" t="str">
        <f>SUMIF($J$3:$DM$3,F$3,$J19:$DM19)&amp;" (не менее "&amp;" "&amp;6&amp;")"</f>
        <v>5 (не менее  6)</v>
      </c>
      <c r="G19" s="294" t="str">
        <f>SUMIF($J$3:$DM$3,G$3,$J19:$DM19)&amp;" (не менее "&amp;" "&amp;9&amp;")"</f>
        <v>19 (не менее  9)</v>
      </c>
      <c r="H19" s="294" t="str">
        <f>SUMIF($J$3:$DM$3,H$3,$J19:$DM19)&amp;" (не менее "&amp;" "&amp;9&amp;")"</f>
        <v>11 (не менее  9)</v>
      </c>
      <c r="I19" s="294" t="str">
        <f>SUMIF($J$3:$DM$3,I$3,$J19:$DM19)&amp;" (не менее "&amp;" "&amp;11&amp;")"</f>
        <v>28 (не менее  11)</v>
      </c>
      <c r="J19" s="294">
        <v>0</v>
      </c>
      <c r="K19" s="294">
        <v>1</v>
      </c>
      <c r="L19" s="295">
        <v>1</v>
      </c>
      <c r="M19" s="294">
        <v>1</v>
      </c>
      <c r="N19" s="430">
        <v>1</v>
      </c>
      <c r="O19" s="294">
        <v>2</v>
      </c>
      <c r="P19" s="294">
        <v>1</v>
      </c>
      <c r="Q19" s="294">
        <v>1</v>
      </c>
      <c r="R19" s="295">
        <v>1</v>
      </c>
      <c r="S19" s="294">
        <v>1</v>
      </c>
      <c r="T19" s="324">
        <v>2</v>
      </c>
      <c r="U19" s="294">
        <v>2</v>
      </c>
      <c r="V19" s="294"/>
      <c r="W19" s="294"/>
      <c r="X19" s="295"/>
      <c r="Y19" s="294"/>
      <c r="Z19" s="324"/>
      <c r="AA19" s="294"/>
      <c r="AB19" s="294">
        <v>0</v>
      </c>
      <c r="AC19" s="294">
        <v>0</v>
      </c>
      <c r="AD19" s="295">
        <v>1</v>
      </c>
      <c r="AE19" s="294">
        <v>1</v>
      </c>
      <c r="AF19" s="324">
        <v>1</v>
      </c>
      <c r="AG19" s="294">
        <v>2</v>
      </c>
      <c r="AH19" s="294">
        <v>1</v>
      </c>
      <c r="AI19" s="294">
        <v>1</v>
      </c>
      <c r="AJ19" s="295">
        <v>1</v>
      </c>
      <c r="AK19" s="294">
        <v>1</v>
      </c>
      <c r="AL19" s="324">
        <v>1</v>
      </c>
      <c r="AM19" s="294">
        <v>2</v>
      </c>
      <c r="AN19" s="294"/>
      <c r="AO19" s="294"/>
      <c r="AP19" s="295"/>
      <c r="AQ19" s="294"/>
      <c r="AR19" s="294"/>
      <c r="AS19" s="294"/>
      <c r="AT19" s="294">
        <v>0</v>
      </c>
      <c r="AU19" s="294">
        <v>1</v>
      </c>
      <c r="AV19" s="387" t="s">
        <v>766</v>
      </c>
      <c r="AW19" s="294">
        <v>2</v>
      </c>
      <c r="AX19" s="324">
        <v>1</v>
      </c>
      <c r="AY19" s="294">
        <v>2</v>
      </c>
      <c r="AZ19" s="294">
        <v>0</v>
      </c>
      <c r="BA19" s="294">
        <v>1</v>
      </c>
      <c r="BB19" s="400">
        <v>0</v>
      </c>
      <c r="BC19" s="294">
        <v>2</v>
      </c>
      <c r="BD19" s="324">
        <v>0</v>
      </c>
      <c r="BE19" s="294">
        <v>2</v>
      </c>
      <c r="BF19" s="294">
        <v>0</v>
      </c>
      <c r="BG19" s="294">
        <v>1</v>
      </c>
      <c r="BH19" s="295">
        <v>1</v>
      </c>
      <c r="BI19" s="294">
        <v>1</v>
      </c>
      <c r="BJ19" s="324">
        <v>1</v>
      </c>
      <c r="BK19" s="294">
        <v>2</v>
      </c>
      <c r="BL19" s="338">
        <v>0</v>
      </c>
      <c r="BM19" s="338">
        <v>1</v>
      </c>
      <c r="BN19" s="389">
        <v>0</v>
      </c>
      <c r="BO19" s="294">
        <v>1</v>
      </c>
      <c r="BP19" s="324">
        <v>0</v>
      </c>
      <c r="BQ19" s="294">
        <v>2</v>
      </c>
      <c r="BR19" s="294">
        <v>1</v>
      </c>
      <c r="BS19" s="294">
        <v>2</v>
      </c>
      <c r="BT19" s="295">
        <v>1</v>
      </c>
      <c r="BU19" s="294">
        <v>2</v>
      </c>
      <c r="BV19" s="324">
        <v>1</v>
      </c>
      <c r="BW19" s="294">
        <v>2</v>
      </c>
      <c r="BX19" s="294">
        <v>0</v>
      </c>
      <c r="BY19" s="294">
        <v>0</v>
      </c>
      <c r="BZ19" s="295"/>
      <c r="CA19" s="294">
        <v>1</v>
      </c>
      <c r="CB19" s="324">
        <v>0</v>
      </c>
      <c r="CC19" s="294">
        <v>2</v>
      </c>
      <c r="CD19" s="294">
        <v>0</v>
      </c>
      <c r="CE19" s="294">
        <v>1</v>
      </c>
      <c r="CF19" s="295" t="s">
        <v>777</v>
      </c>
      <c r="CG19" s="294">
        <v>2</v>
      </c>
      <c r="CH19" s="324" t="s">
        <v>777</v>
      </c>
      <c r="CI19" s="342">
        <v>2</v>
      </c>
      <c r="CJ19" s="294">
        <v>0</v>
      </c>
      <c r="CK19" s="294">
        <v>0</v>
      </c>
      <c r="CL19" s="295">
        <v>0</v>
      </c>
      <c r="CM19" s="294">
        <v>0</v>
      </c>
      <c r="CN19" s="324"/>
      <c r="CO19" s="294">
        <v>1</v>
      </c>
      <c r="CP19" s="294">
        <v>0</v>
      </c>
      <c r="CQ19" s="294">
        <v>1</v>
      </c>
      <c r="CR19" s="295"/>
      <c r="CS19" s="294">
        <v>1</v>
      </c>
      <c r="CT19" s="324">
        <v>1</v>
      </c>
      <c r="CU19" s="294">
        <v>1</v>
      </c>
      <c r="CV19" s="294"/>
      <c r="CW19" s="294"/>
      <c r="CX19" s="295"/>
      <c r="CY19" s="294">
        <v>1</v>
      </c>
      <c r="CZ19" s="324"/>
      <c r="DA19" s="294">
        <v>1</v>
      </c>
      <c r="DB19" s="294">
        <v>0</v>
      </c>
      <c r="DC19" s="294"/>
      <c r="DD19" s="295"/>
      <c r="DE19" s="294">
        <v>1</v>
      </c>
      <c r="DF19" s="324">
        <v>0</v>
      </c>
      <c r="DG19" s="294">
        <v>1</v>
      </c>
      <c r="DH19" s="294">
        <v>0</v>
      </c>
      <c r="DI19" s="294">
        <v>0</v>
      </c>
      <c r="DJ19" s="295"/>
      <c r="DK19" s="294">
        <v>1</v>
      </c>
      <c r="DL19" s="324">
        <v>1</v>
      </c>
      <c r="DM19" s="294">
        <v>2</v>
      </c>
      <c r="DN19" s="228"/>
      <c r="DO19" s="228"/>
    </row>
    <row r="20" spans="1:119" ht="31.5" x14ac:dyDescent="0.25">
      <c r="A20" s="379" t="s">
        <v>648</v>
      </c>
      <c r="B20" s="293" t="s">
        <v>551</v>
      </c>
      <c r="C20" s="293"/>
      <c r="D20" s="294">
        <f t="shared" si="7"/>
        <v>3</v>
      </c>
      <c r="E20" s="294" t="str">
        <f>SUMIF($J$3:$DM$3,E$3,$J20:$DM20)&amp;" (не менее "&amp;" "&amp;3&amp;")"</f>
        <v>8 (не менее  3)</v>
      </c>
      <c r="F20" s="294" t="str">
        <f>SUMIF($J$3:$DM$3,F$3,$J20:$DM20)&amp;" (не менее "&amp;" "&amp;3&amp;")"</f>
        <v>2 (не менее  3)</v>
      </c>
      <c r="G20" s="294" t="str">
        <f>SUMIF($J$3:$DM$3,G$3,$J20:$DM20)&amp;" (не менее "&amp;" "&amp;3&amp;")"</f>
        <v>11 (не менее  3)</v>
      </c>
      <c r="H20" s="294" t="str">
        <f>SUMIF($J$3:$DM$3,H$3,$J20:$DM20)&amp;" (не менее "&amp;" "&amp;3&amp;")"</f>
        <v>6 (не менее  3)</v>
      </c>
      <c r="I20" s="294" t="str">
        <f>SUMIF($J$3:$DM$3,I$3,$J20:$DM20)&amp;" (не менее "&amp;" "&amp;2&amp;")"</f>
        <v>16 (не менее  2)</v>
      </c>
      <c r="J20" s="294"/>
      <c r="K20" s="294">
        <v>1</v>
      </c>
      <c r="L20" s="295">
        <v>1</v>
      </c>
      <c r="M20" s="294">
        <v>0</v>
      </c>
      <c r="N20" s="324"/>
      <c r="O20" s="294">
        <v>2</v>
      </c>
      <c r="P20" s="294">
        <v>1</v>
      </c>
      <c r="Q20" s="294">
        <v>0</v>
      </c>
      <c r="R20" s="295">
        <v>0</v>
      </c>
      <c r="S20" s="294">
        <v>1</v>
      </c>
      <c r="T20" s="324">
        <v>1</v>
      </c>
      <c r="U20" s="294">
        <v>1</v>
      </c>
      <c r="V20" s="294"/>
      <c r="W20" s="294"/>
      <c r="X20" s="295"/>
      <c r="Y20" s="294"/>
      <c r="Z20" s="324"/>
      <c r="AA20" s="294"/>
      <c r="AB20" s="294">
        <v>0</v>
      </c>
      <c r="AC20" s="294">
        <v>0</v>
      </c>
      <c r="AD20" s="295">
        <v>1</v>
      </c>
      <c r="AE20" s="294">
        <v>1</v>
      </c>
      <c r="AF20" s="324">
        <v>1</v>
      </c>
      <c r="AG20" s="294">
        <v>1</v>
      </c>
      <c r="AH20" s="294">
        <v>1</v>
      </c>
      <c r="AI20" s="294">
        <v>0</v>
      </c>
      <c r="AJ20" s="295">
        <v>0</v>
      </c>
      <c r="AK20" s="294">
        <v>1</v>
      </c>
      <c r="AL20" s="324">
        <v>1</v>
      </c>
      <c r="AM20" s="294">
        <v>1</v>
      </c>
      <c r="AN20" s="338"/>
      <c r="AO20" s="338"/>
      <c r="AP20" s="295"/>
      <c r="AQ20" s="338"/>
      <c r="AR20" s="338"/>
      <c r="AS20" s="338"/>
      <c r="AT20" s="294">
        <v>0</v>
      </c>
      <c r="AU20" s="294">
        <v>1</v>
      </c>
      <c r="AV20" s="387" t="s">
        <v>766</v>
      </c>
      <c r="AW20" s="294">
        <v>1</v>
      </c>
      <c r="AX20" s="324">
        <v>1</v>
      </c>
      <c r="AY20" s="294">
        <v>1</v>
      </c>
      <c r="AZ20" s="294">
        <v>0</v>
      </c>
      <c r="BA20" s="294">
        <v>1</v>
      </c>
      <c r="BB20" s="400">
        <v>0</v>
      </c>
      <c r="BC20" s="294">
        <v>1</v>
      </c>
      <c r="BD20" s="324"/>
      <c r="BE20" s="294">
        <v>1</v>
      </c>
      <c r="BF20" s="294">
        <v>0</v>
      </c>
      <c r="BG20" s="294">
        <v>1</v>
      </c>
      <c r="BH20" s="295"/>
      <c r="BI20" s="294">
        <v>0</v>
      </c>
      <c r="BJ20" s="324"/>
      <c r="BK20" s="294">
        <v>2</v>
      </c>
      <c r="BL20" s="338">
        <v>0</v>
      </c>
      <c r="BM20" s="338">
        <v>1</v>
      </c>
      <c r="BN20" s="389">
        <v>0</v>
      </c>
      <c r="BO20" s="294">
        <v>0</v>
      </c>
      <c r="BP20" s="324">
        <v>0</v>
      </c>
      <c r="BQ20" s="294">
        <v>1</v>
      </c>
      <c r="BR20" s="294">
        <v>1</v>
      </c>
      <c r="BS20" s="294">
        <v>1</v>
      </c>
      <c r="BT20" s="295">
        <v>0</v>
      </c>
      <c r="BU20" s="294">
        <v>1</v>
      </c>
      <c r="BV20" s="324">
        <v>0</v>
      </c>
      <c r="BW20" s="294">
        <v>1</v>
      </c>
      <c r="BX20" s="294">
        <v>0</v>
      </c>
      <c r="BY20" s="294">
        <v>0</v>
      </c>
      <c r="BZ20" s="295"/>
      <c r="CA20" s="294">
        <v>1</v>
      </c>
      <c r="CB20" s="324">
        <v>0</v>
      </c>
      <c r="CC20" s="294">
        <v>1</v>
      </c>
      <c r="CD20" s="294">
        <v>0</v>
      </c>
      <c r="CE20" s="294">
        <v>1</v>
      </c>
      <c r="CF20" s="295" t="s">
        <v>777</v>
      </c>
      <c r="CG20" s="294">
        <v>1</v>
      </c>
      <c r="CH20" s="324" t="s">
        <v>777</v>
      </c>
      <c r="CI20" s="342">
        <v>1</v>
      </c>
      <c r="CJ20" s="294">
        <v>0</v>
      </c>
      <c r="CK20" s="294">
        <v>0</v>
      </c>
      <c r="CL20" s="295"/>
      <c r="CM20" s="294">
        <v>0</v>
      </c>
      <c r="CN20" s="324"/>
      <c r="CO20" s="294">
        <v>1</v>
      </c>
      <c r="CP20" s="294">
        <v>0</v>
      </c>
      <c r="CQ20" s="294">
        <v>1</v>
      </c>
      <c r="CR20" s="295"/>
      <c r="CS20" s="294">
        <v>0</v>
      </c>
      <c r="CT20" s="324">
        <v>1</v>
      </c>
      <c r="CU20" s="294">
        <v>1</v>
      </c>
      <c r="CV20" s="294"/>
      <c r="CW20" s="294"/>
      <c r="CX20" s="295"/>
      <c r="CY20" s="294">
        <v>1</v>
      </c>
      <c r="CZ20" s="324"/>
      <c r="DA20" s="294"/>
      <c r="DB20" s="294">
        <v>0</v>
      </c>
      <c r="DC20" s="294"/>
      <c r="DD20" s="295"/>
      <c r="DE20" s="294">
        <v>1</v>
      </c>
      <c r="DF20" s="324">
        <v>0</v>
      </c>
      <c r="DG20" s="294">
        <v>0</v>
      </c>
      <c r="DH20" s="294">
        <v>0</v>
      </c>
      <c r="DI20" s="294">
        <v>0</v>
      </c>
      <c r="DJ20" s="295"/>
      <c r="DK20" s="294">
        <v>1</v>
      </c>
      <c r="DL20" s="324">
        <v>1</v>
      </c>
      <c r="DM20" s="294">
        <v>1</v>
      </c>
      <c r="DN20" s="228"/>
      <c r="DO20" s="228"/>
    </row>
    <row r="21" spans="1:119" ht="31.5" x14ac:dyDescent="0.25">
      <c r="A21" s="379" t="s">
        <v>656</v>
      </c>
      <c r="B21" s="293" t="s">
        <v>595</v>
      </c>
      <c r="C21" s="293"/>
      <c r="D21" s="294">
        <f t="shared" si="7"/>
        <v>28</v>
      </c>
      <c r="E21" s="294" t="str">
        <f>SUMIF($J$3:$DM$3,E$3,$J21:$DM21)&amp;" (не менее "&amp;" "&amp;40&amp;")"</f>
        <v>77 (не менее  40)</v>
      </c>
      <c r="F21" s="294" t="str">
        <f>SUMIF($J$3:$DM$3,F$3,$J21:$DM21)&amp;" (не менее "&amp;" "&amp;40&amp;")"</f>
        <v>79 (не менее  40)</v>
      </c>
      <c r="G21" s="294" t="str">
        <f>SUMIF($J$3:$DM$3,G$3,$J21:$DM21)&amp;" (не менее "&amp;" "&amp;50&amp;")"</f>
        <v>97 (не менее  50)</v>
      </c>
      <c r="H21" s="294" t="str">
        <f>SUMIF($J$3:$DM$3,H$3,$J21:$DM21)&amp;" (не менее "&amp;" "&amp;50&amp;")"</f>
        <v>144 (не менее  50)</v>
      </c>
      <c r="I21" s="294" t="str">
        <f>SUMIF($J$3:$DM$3,I$3,$J21:$DM21)&amp;" (не менее "&amp;" "&amp;60&amp;")"</f>
        <v>94 (не менее  60)</v>
      </c>
      <c r="J21" s="294">
        <v>8</v>
      </c>
      <c r="K21" s="294">
        <v>14</v>
      </c>
      <c r="L21" s="295">
        <v>14</v>
      </c>
      <c r="M21" s="294">
        <v>13</v>
      </c>
      <c r="N21" s="324">
        <v>14</v>
      </c>
      <c r="O21" s="294">
        <v>16</v>
      </c>
      <c r="P21" s="294">
        <v>1</v>
      </c>
      <c r="Q21" s="294">
        <v>1</v>
      </c>
      <c r="R21" s="295">
        <v>1</v>
      </c>
      <c r="S21" s="294">
        <v>2</v>
      </c>
      <c r="T21" s="324"/>
      <c r="U21" s="294">
        <v>2</v>
      </c>
      <c r="V21" s="294"/>
      <c r="W21" s="294">
        <v>2</v>
      </c>
      <c r="X21" s="295">
        <v>2</v>
      </c>
      <c r="Y21" s="294">
        <v>3</v>
      </c>
      <c r="Z21" s="324">
        <v>3</v>
      </c>
      <c r="AA21" s="294">
        <v>2</v>
      </c>
      <c r="AB21" s="294"/>
      <c r="AC21" s="294"/>
      <c r="AD21" s="295"/>
      <c r="AE21" s="294"/>
      <c r="AF21" s="324" t="s">
        <v>766</v>
      </c>
      <c r="AG21" s="294"/>
      <c r="AH21" s="294">
        <v>1</v>
      </c>
      <c r="AI21" s="294">
        <v>1</v>
      </c>
      <c r="AJ21" s="295">
        <v>1</v>
      </c>
      <c r="AK21" s="294">
        <v>2</v>
      </c>
      <c r="AL21" s="324">
        <v>2</v>
      </c>
      <c r="AM21" s="294">
        <v>2</v>
      </c>
      <c r="AN21" s="294"/>
      <c r="AO21" s="294"/>
      <c r="AP21" s="295"/>
      <c r="AQ21" s="294"/>
      <c r="AR21" s="294"/>
      <c r="AS21" s="294"/>
      <c r="AT21" s="294">
        <v>4</v>
      </c>
      <c r="AU21" s="294">
        <v>4</v>
      </c>
      <c r="AV21" s="295">
        <v>4</v>
      </c>
      <c r="AW21" s="294">
        <v>4</v>
      </c>
      <c r="AX21" s="324">
        <v>15</v>
      </c>
      <c r="AY21" s="294">
        <v>5</v>
      </c>
      <c r="AZ21" s="294">
        <v>2</v>
      </c>
      <c r="BA21" s="294">
        <v>2</v>
      </c>
      <c r="BB21" s="295">
        <v>2</v>
      </c>
      <c r="BC21" s="294">
        <v>2</v>
      </c>
      <c r="BD21" s="324">
        <v>3</v>
      </c>
      <c r="BE21" s="294">
        <v>2</v>
      </c>
      <c r="BF21" s="294">
        <v>0</v>
      </c>
      <c r="BG21" s="294">
        <v>0</v>
      </c>
      <c r="BH21" s="295">
        <v>13</v>
      </c>
      <c r="BI21" s="294">
        <v>2</v>
      </c>
      <c r="BJ21" s="324">
        <v>13</v>
      </c>
      <c r="BK21" s="294">
        <v>3</v>
      </c>
      <c r="BL21" s="294">
        <v>2</v>
      </c>
      <c r="BM21" s="294">
        <v>2</v>
      </c>
      <c r="BN21" s="389">
        <v>2</v>
      </c>
      <c r="BO21" s="294">
        <v>2</v>
      </c>
      <c r="BP21" s="324">
        <v>1</v>
      </c>
      <c r="BQ21" s="294">
        <v>5</v>
      </c>
      <c r="BR21" s="294"/>
      <c r="BS21" s="294">
        <v>22</v>
      </c>
      <c r="BT21" s="295">
        <v>26</v>
      </c>
      <c r="BU21" s="294">
        <v>34</v>
      </c>
      <c r="BV21" s="324">
        <v>35</v>
      </c>
      <c r="BW21" s="294">
        <v>24</v>
      </c>
      <c r="BX21" s="294"/>
      <c r="BY21" s="294">
        <v>4</v>
      </c>
      <c r="BZ21" s="295">
        <v>4</v>
      </c>
      <c r="CA21" s="294">
        <v>6</v>
      </c>
      <c r="CB21" s="324">
        <v>12</v>
      </c>
      <c r="CC21" s="294">
        <v>4</v>
      </c>
      <c r="CD21" s="294">
        <v>8</v>
      </c>
      <c r="CE21" s="294">
        <v>11</v>
      </c>
      <c r="CF21" s="295">
        <v>11</v>
      </c>
      <c r="CG21" s="294">
        <v>12</v>
      </c>
      <c r="CH21" s="324">
        <v>20</v>
      </c>
      <c r="CI21" s="294">
        <v>12</v>
      </c>
      <c r="CJ21" s="294"/>
      <c r="CK21" s="294"/>
      <c r="CL21" s="295">
        <v>0</v>
      </c>
      <c r="CM21" s="294"/>
      <c r="CN21" s="324"/>
      <c r="CO21" s="294">
        <v>1</v>
      </c>
      <c r="CP21" s="294"/>
      <c r="CQ21" s="294"/>
      <c r="CR21" s="295"/>
      <c r="CS21" s="294">
        <v>1</v>
      </c>
      <c r="CT21" s="324">
        <v>1</v>
      </c>
      <c r="CU21" s="294">
        <v>1</v>
      </c>
      <c r="CV21" s="294">
        <v>2</v>
      </c>
      <c r="CW21" s="294">
        <v>2</v>
      </c>
      <c r="CX21" s="295">
        <v>0</v>
      </c>
      <c r="CY21" s="294"/>
      <c r="CZ21" s="324"/>
      <c r="DA21" s="294"/>
      <c r="DB21" s="294"/>
      <c r="DC21" s="294">
        <v>12</v>
      </c>
      <c r="DD21" s="295">
        <v>12</v>
      </c>
      <c r="DE21" s="294">
        <v>14</v>
      </c>
      <c r="DF21" s="324">
        <v>12</v>
      </c>
      <c r="DG21" s="294">
        <v>14</v>
      </c>
      <c r="DH21" s="294"/>
      <c r="DI21" s="294"/>
      <c r="DJ21" s="295"/>
      <c r="DK21" s="294"/>
      <c r="DL21" s="324">
        <v>0</v>
      </c>
      <c r="DM21" s="294">
        <v>1</v>
      </c>
      <c r="DN21" s="228"/>
      <c r="DO21" s="228"/>
    </row>
    <row r="22" spans="1:119" ht="31.5" x14ac:dyDescent="0.25">
      <c r="A22" s="379" t="s">
        <v>657</v>
      </c>
      <c r="B22" s="293" t="s">
        <v>596</v>
      </c>
      <c r="C22" s="293"/>
      <c r="D22" s="294">
        <f t="shared" si="7"/>
        <v>28</v>
      </c>
      <c r="E22" s="294" t="str">
        <f>SUMIF($J$3:$DM$3,E$3,$J22:$DM22)&amp;" (не менее "&amp;" "&amp;12&amp;")"</f>
        <v>56 (не менее  12)</v>
      </c>
      <c r="F22" s="294" t="str">
        <f>SUMIF($J$3:$DM$3,F$3,$J22:$DM22)&amp;" (не менее "&amp;" "&amp;12&amp;")"</f>
        <v>60 (не менее  12)</v>
      </c>
      <c r="G22" s="294" t="str">
        <f>SUMIF($J$3:$DM$3,G$3,$J22:$DM22)&amp;" (не менее "&amp;" "&amp;38&amp;")"</f>
        <v>43 (не менее  38)</v>
      </c>
      <c r="H22" s="294" t="str">
        <f>SUMIF($J$3:$DM$3,H$3,$J22:$DM22)&amp;" (не менее "&amp;" "&amp;38&amp;")"</f>
        <v>66 (не менее  38)</v>
      </c>
      <c r="I22" s="294" t="str">
        <f>SUMIF($J$3:$DM$3,I$3,$J22:$DM22)&amp;" (не менее "&amp;" "&amp;22&amp;")"</f>
        <v>52 (не менее  22)</v>
      </c>
      <c r="J22" s="294">
        <v>8</v>
      </c>
      <c r="K22" s="294">
        <v>6</v>
      </c>
      <c r="L22" s="295">
        <v>6</v>
      </c>
      <c r="M22" s="294">
        <v>7</v>
      </c>
      <c r="N22" s="324">
        <v>8</v>
      </c>
      <c r="O22" s="294">
        <v>10</v>
      </c>
      <c r="P22" s="294">
        <v>1</v>
      </c>
      <c r="Q22" s="294"/>
      <c r="R22" s="295"/>
      <c r="S22" s="294">
        <v>2</v>
      </c>
      <c r="T22" s="324"/>
      <c r="U22" s="294"/>
      <c r="V22" s="294"/>
      <c r="W22" s="294">
        <v>2</v>
      </c>
      <c r="X22" s="295">
        <v>2</v>
      </c>
      <c r="Y22" s="294">
        <v>1</v>
      </c>
      <c r="Z22" s="324">
        <v>0</v>
      </c>
      <c r="AA22" s="294">
        <v>1</v>
      </c>
      <c r="AB22" s="294"/>
      <c r="AC22" s="294"/>
      <c r="AD22" s="295"/>
      <c r="AE22" s="294"/>
      <c r="AF22" s="324" t="s">
        <v>766</v>
      </c>
      <c r="AG22" s="294"/>
      <c r="AH22" s="294">
        <v>1</v>
      </c>
      <c r="AI22" s="294">
        <v>0</v>
      </c>
      <c r="AJ22" s="295">
        <v>0</v>
      </c>
      <c r="AK22" s="294">
        <v>2</v>
      </c>
      <c r="AL22" s="324"/>
      <c r="AM22" s="294">
        <v>0</v>
      </c>
      <c r="AN22" s="294"/>
      <c r="AO22" s="294"/>
      <c r="AP22" s="295"/>
      <c r="AQ22" s="294"/>
      <c r="AR22" s="294"/>
      <c r="AS22" s="294"/>
      <c r="AT22" s="294">
        <v>4</v>
      </c>
      <c r="AU22" s="294">
        <v>0</v>
      </c>
      <c r="AV22" s="387" t="s">
        <v>766</v>
      </c>
      <c r="AW22" s="294">
        <v>4</v>
      </c>
      <c r="AX22" s="324">
        <v>9</v>
      </c>
      <c r="AY22" s="294">
        <v>1</v>
      </c>
      <c r="AZ22" s="294">
        <v>2</v>
      </c>
      <c r="BA22" s="294"/>
      <c r="BB22" s="295"/>
      <c r="BC22" s="294">
        <v>2</v>
      </c>
      <c r="BD22" s="324">
        <v>3</v>
      </c>
      <c r="BE22" s="294"/>
      <c r="BF22" s="294">
        <v>0</v>
      </c>
      <c r="BG22" s="294">
        <v>0</v>
      </c>
      <c r="BH22" s="295">
        <v>6</v>
      </c>
      <c r="BI22" s="294">
        <v>2</v>
      </c>
      <c r="BJ22" s="324">
        <v>6</v>
      </c>
      <c r="BK22" s="294">
        <v>1</v>
      </c>
      <c r="BL22" s="294">
        <v>2</v>
      </c>
      <c r="BM22" s="294"/>
      <c r="BN22" s="389"/>
      <c r="BO22" s="294">
        <v>2</v>
      </c>
      <c r="BP22" s="324">
        <v>1</v>
      </c>
      <c r="BQ22" s="294">
        <v>3</v>
      </c>
      <c r="BR22" s="294"/>
      <c r="BS22" s="294">
        <v>22</v>
      </c>
      <c r="BT22" s="295">
        <v>26</v>
      </c>
      <c r="BU22" s="294">
        <v>12</v>
      </c>
      <c r="BV22" s="324">
        <v>14</v>
      </c>
      <c r="BW22" s="294">
        <v>12</v>
      </c>
      <c r="BX22" s="294"/>
      <c r="BY22" s="294">
        <v>4</v>
      </c>
      <c r="BZ22" s="295">
        <v>4</v>
      </c>
      <c r="CA22" s="294">
        <v>2</v>
      </c>
      <c r="CB22" s="324">
        <v>8</v>
      </c>
      <c r="CC22" s="294">
        <v>2</v>
      </c>
      <c r="CD22" s="294">
        <v>8</v>
      </c>
      <c r="CE22" s="294">
        <v>10</v>
      </c>
      <c r="CF22" s="295">
        <v>10</v>
      </c>
      <c r="CG22" s="294">
        <v>4</v>
      </c>
      <c r="CH22" s="324">
        <v>10</v>
      </c>
      <c r="CI22" s="294">
        <v>8</v>
      </c>
      <c r="CJ22" s="294"/>
      <c r="CK22" s="294"/>
      <c r="CL22" s="295"/>
      <c r="CM22" s="294"/>
      <c r="CN22" s="324"/>
      <c r="CO22" s="294">
        <v>1</v>
      </c>
      <c r="CP22" s="294"/>
      <c r="CQ22" s="294"/>
      <c r="CR22" s="295"/>
      <c r="CS22" s="294">
        <v>1</v>
      </c>
      <c r="CT22" s="324">
        <v>1</v>
      </c>
      <c r="CU22" s="294"/>
      <c r="CV22" s="294">
        <v>2</v>
      </c>
      <c r="CW22" s="294"/>
      <c r="CX22" s="295"/>
      <c r="CY22" s="294"/>
      <c r="CZ22" s="324"/>
      <c r="DA22" s="294"/>
      <c r="DB22" s="294"/>
      <c r="DC22" s="294">
        <v>12</v>
      </c>
      <c r="DD22" s="295">
        <v>12</v>
      </c>
      <c r="DE22" s="294">
        <v>2</v>
      </c>
      <c r="DF22" s="324">
        <v>0</v>
      </c>
      <c r="DG22" s="294">
        <v>12</v>
      </c>
      <c r="DH22" s="294"/>
      <c r="DI22" s="294"/>
      <c r="DJ22" s="295"/>
      <c r="DK22" s="294"/>
      <c r="DL22" s="324">
        <v>0</v>
      </c>
      <c r="DM22" s="294">
        <v>1</v>
      </c>
      <c r="DN22" s="228"/>
      <c r="DO22" s="228"/>
    </row>
    <row r="23" spans="1:119" ht="21.75" customHeight="1" x14ac:dyDescent="0.25">
      <c r="A23" s="379" t="s">
        <v>17</v>
      </c>
      <c r="B23" s="293" t="s">
        <v>18</v>
      </c>
      <c r="C23" s="293"/>
      <c r="D23" s="294">
        <f t="shared" si="7"/>
        <v>602</v>
      </c>
      <c r="E23" s="294">
        <f t="shared" ref="E23:I25" si="8">SUMIF($J$3:$DM$3,E$3,$J23:$DM23)</f>
        <v>636</v>
      </c>
      <c r="F23" s="294">
        <f t="shared" si="8"/>
        <v>622</v>
      </c>
      <c r="G23" s="294">
        <f t="shared" si="8"/>
        <v>665</v>
      </c>
      <c r="H23" s="294">
        <f t="shared" si="8"/>
        <v>674</v>
      </c>
      <c r="I23" s="294">
        <f t="shared" si="8"/>
        <v>693</v>
      </c>
      <c r="J23" s="294">
        <v>44</v>
      </c>
      <c r="K23" s="294">
        <v>44</v>
      </c>
      <c r="L23" s="295">
        <v>44</v>
      </c>
      <c r="M23" s="294">
        <v>45</v>
      </c>
      <c r="N23" s="324">
        <v>46</v>
      </c>
      <c r="O23" s="294">
        <v>50</v>
      </c>
      <c r="P23" s="294">
        <v>42</v>
      </c>
      <c r="Q23" s="294">
        <v>46</v>
      </c>
      <c r="R23" s="295">
        <v>46</v>
      </c>
      <c r="S23" s="294">
        <v>55</v>
      </c>
      <c r="T23" s="324">
        <v>55</v>
      </c>
      <c r="U23" s="294">
        <v>56</v>
      </c>
      <c r="V23" s="294">
        <v>8</v>
      </c>
      <c r="W23" s="294">
        <v>8</v>
      </c>
      <c r="X23" s="295">
        <v>8</v>
      </c>
      <c r="Y23" s="294">
        <v>8</v>
      </c>
      <c r="Z23" s="324">
        <v>8</v>
      </c>
      <c r="AA23" s="294">
        <v>8</v>
      </c>
      <c r="AB23" s="294">
        <v>11</v>
      </c>
      <c r="AC23" s="294">
        <v>12</v>
      </c>
      <c r="AD23" s="295">
        <v>12</v>
      </c>
      <c r="AE23" s="294">
        <v>12</v>
      </c>
      <c r="AF23" s="324">
        <v>12</v>
      </c>
      <c r="AG23" s="294">
        <v>14</v>
      </c>
      <c r="AH23" s="294">
        <v>43</v>
      </c>
      <c r="AI23" s="294">
        <v>43</v>
      </c>
      <c r="AJ23" s="295">
        <v>43</v>
      </c>
      <c r="AK23" s="294">
        <v>43</v>
      </c>
      <c r="AL23" s="324">
        <v>43</v>
      </c>
      <c r="AM23" s="294">
        <v>39</v>
      </c>
      <c r="AN23" s="294"/>
      <c r="AO23" s="294"/>
      <c r="AP23" s="295"/>
      <c r="AQ23" s="294"/>
      <c r="AR23" s="294"/>
      <c r="AS23" s="294"/>
      <c r="AT23" s="294">
        <v>39</v>
      </c>
      <c r="AU23" s="294">
        <v>42</v>
      </c>
      <c r="AV23" s="295">
        <v>43</v>
      </c>
      <c r="AW23" s="294">
        <v>48</v>
      </c>
      <c r="AX23" s="324">
        <v>48</v>
      </c>
      <c r="AY23" s="294">
        <v>51</v>
      </c>
      <c r="AZ23" s="294">
        <v>53</v>
      </c>
      <c r="BA23" s="294">
        <v>55</v>
      </c>
      <c r="BB23" s="295">
        <v>55</v>
      </c>
      <c r="BC23" s="294">
        <v>56</v>
      </c>
      <c r="BD23" s="324">
        <v>56</v>
      </c>
      <c r="BE23" s="294">
        <v>56</v>
      </c>
      <c r="BF23" s="294">
        <v>9</v>
      </c>
      <c r="BG23" s="294">
        <v>10</v>
      </c>
      <c r="BH23" s="295">
        <v>10</v>
      </c>
      <c r="BI23" s="294">
        <v>10</v>
      </c>
      <c r="BJ23" s="324">
        <v>10</v>
      </c>
      <c r="BK23" s="294">
        <v>10</v>
      </c>
      <c r="BL23" s="294">
        <v>140</v>
      </c>
      <c r="BM23" s="294">
        <v>159</v>
      </c>
      <c r="BN23" s="389">
        <v>159</v>
      </c>
      <c r="BO23" s="294">
        <v>168</v>
      </c>
      <c r="BP23" s="324">
        <v>168</v>
      </c>
      <c r="BQ23" s="294">
        <v>187</v>
      </c>
      <c r="BR23" s="294">
        <v>4</v>
      </c>
      <c r="BS23" s="294">
        <v>4</v>
      </c>
      <c r="BT23" s="295">
        <v>4</v>
      </c>
      <c r="BU23" s="294">
        <v>4</v>
      </c>
      <c r="BV23" s="324">
        <v>4</v>
      </c>
      <c r="BW23" s="294">
        <v>4</v>
      </c>
      <c r="BX23" s="294">
        <v>75</v>
      </c>
      <c r="BY23" s="294">
        <v>75</v>
      </c>
      <c r="BZ23" s="295">
        <v>75</v>
      </c>
      <c r="CA23" s="294">
        <v>75</v>
      </c>
      <c r="CB23" s="324">
        <v>75</v>
      </c>
      <c r="CC23" s="294">
        <v>75</v>
      </c>
      <c r="CD23" s="294">
        <v>46</v>
      </c>
      <c r="CE23" s="294">
        <v>46</v>
      </c>
      <c r="CF23" s="295">
        <v>46</v>
      </c>
      <c r="CG23" s="294">
        <v>46</v>
      </c>
      <c r="CH23" s="324">
        <v>46</v>
      </c>
      <c r="CI23" s="294">
        <v>46</v>
      </c>
      <c r="CJ23" s="294">
        <v>10</v>
      </c>
      <c r="CK23" s="294">
        <v>10</v>
      </c>
      <c r="CL23" s="295">
        <v>10</v>
      </c>
      <c r="CM23" s="294">
        <v>10</v>
      </c>
      <c r="CN23" s="324">
        <v>11</v>
      </c>
      <c r="CO23" s="294">
        <v>10</v>
      </c>
      <c r="CP23" s="294">
        <v>18</v>
      </c>
      <c r="CQ23" s="294">
        <v>18</v>
      </c>
      <c r="CR23" s="295">
        <v>18</v>
      </c>
      <c r="CS23" s="294">
        <v>19</v>
      </c>
      <c r="CT23" s="324">
        <v>19</v>
      </c>
      <c r="CU23" s="294">
        <v>19</v>
      </c>
      <c r="CV23" s="294">
        <v>45</v>
      </c>
      <c r="CW23" s="294">
        <v>49</v>
      </c>
      <c r="CX23" s="295">
        <v>49</v>
      </c>
      <c r="CY23" s="294">
        <v>51</v>
      </c>
      <c r="CZ23" s="324">
        <v>51</v>
      </c>
      <c r="DA23" s="294">
        <v>53</v>
      </c>
      <c r="DB23" s="294">
        <v>3</v>
      </c>
      <c r="DC23" s="294">
        <v>3</v>
      </c>
      <c r="DD23" s="383">
        <v>3</v>
      </c>
      <c r="DE23" s="294">
        <v>3</v>
      </c>
      <c r="DF23" s="324">
        <v>3</v>
      </c>
      <c r="DG23" s="294">
        <v>3</v>
      </c>
      <c r="DH23" s="294">
        <v>12</v>
      </c>
      <c r="DI23" s="294">
        <v>12</v>
      </c>
      <c r="DJ23" s="295">
        <v>7</v>
      </c>
      <c r="DK23" s="294">
        <v>12</v>
      </c>
      <c r="DL23" s="324">
        <v>9</v>
      </c>
      <c r="DM23" s="294">
        <v>12</v>
      </c>
      <c r="DN23" s="228" t="s">
        <v>71</v>
      </c>
      <c r="DO23" s="228"/>
    </row>
    <row r="24" spans="1:119" ht="34.5" customHeight="1" x14ac:dyDescent="0.25">
      <c r="A24" s="379" t="s">
        <v>19</v>
      </c>
      <c r="B24" s="293" t="s">
        <v>385</v>
      </c>
      <c r="C24" s="293"/>
      <c r="D24" s="294">
        <f t="shared" si="7"/>
        <v>123</v>
      </c>
      <c r="E24" s="294">
        <f t="shared" si="8"/>
        <v>179</v>
      </c>
      <c r="F24" s="294">
        <f t="shared" si="8"/>
        <v>179</v>
      </c>
      <c r="G24" s="294">
        <f t="shared" si="8"/>
        <v>238</v>
      </c>
      <c r="H24" s="294">
        <f t="shared" si="8"/>
        <v>229</v>
      </c>
      <c r="I24" s="294">
        <f t="shared" si="8"/>
        <v>278</v>
      </c>
      <c r="J24" s="294">
        <v>1</v>
      </c>
      <c r="K24" s="294">
        <v>7</v>
      </c>
      <c r="L24" s="295">
        <v>7</v>
      </c>
      <c r="M24" s="294">
        <v>14</v>
      </c>
      <c r="N24" s="324">
        <v>14</v>
      </c>
      <c r="O24" s="294">
        <v>19</v>
      </c>
      <c r="P24" s="294">
        <v>6</v>
      </c>
      <c r="Q24" s="294">
        <v>10</v>
      </c>
      <c r="R24" s="295">
        <v>10</v>
      </c>
      <c r="S24" s="294">
        <v>19</v>
      </c>
      <c r="T24" s="324">
        <v>19</v>
      </c>
      <c r="U24" s="294">
        <v>21</v>
      </c>
      <c r="V24" s="294"/>
      <c r="W24" s="294"/>
      <c r="X24" s="295"/>
      <c r="Y24" s="294"/>
      <c r="Z24" s="324"/>
      <c r="AA24" s="294"/>
      <c r="AB24" s="294">
        <v>5</v>
      </c>
      <c r="AC24" s="294">
        <v>7</v>
      </c>
      <c r="AD24" s="295">
        <v>7</v>
      </c>
      <c r="AE24" s="294">
        <v>10</v>
      </c>
      <c r="AF24" s="324">
        <v>7</v>
      </c>
      <c r="AG24" s="294">
        <v>12</v>
      </c>
      <c r="AH24" s="294">
        <v>24</v>
      </c>
      <c r="AI24" s="294">
        <v>24</v>
      </c>
      <c r="AJ24" s="295">
        <v>24</v>
      </c>
      <c r="AK24" s="294">
        <v>24</v>
      </c>
      <c r="AL24" s="324">
        <v>24</v>
      </c>
      <c r="AM24" s="294">
        <v>24</v>
      </c>
      <c r="AN24" s="294"/>
      <c r="AO24" s="294"/>
      <c r="AP24" s="295"/>
      <c r="AQ24" s="294"/>
      <c r="AR24" s="294"/>
      <c r="AS24" s="294"/>
      <c r="AT24" s="294">
        <v>10</v>
      </c>
      <c r="AU24" s="294">
        <v>26</v>
      </c>
      <c r="AV24" s="295">
        <v>26</v>
      </c>
      <c r="AW24" s="294">
        <v>26</v>
      </c>
      <c r="AX24" s="324">
        <v>21</v>
      </c>
      <c r="AY24" s="294">
        <v>26</v>
      </c>
      <c r="AZ24" s="294">
        <v>23</v>
      </c>
      <c r="BA24" s="294">
        <v>25</v>
      </c>
      <c r="BB24" s="295">
        <v>25</v>
      </c>
      <c r="BC24" s="294">
        <v>26</v>
      </c>
      <c r="BD24" s="324">
        <v>26</v>
      </c>
      <c r="BE24" s="294">
        <v>26</v>
      </c>
      <c r="BF24" s="294"/>
      <c r="BG24" s="294"/>
      <c r="BH24" s="295"/>
      <c r="BI24" s="294"/>
      <c r="BJ24" s="324"/>
      <c r="BK24" s="294"/>
      <c r="BL24" s="294">
        <v>4</v>
      </c>
      <c r="BM24" s="294">
        <v>11</v>
      </c>
      <c r="BN24" s="389">
        <v>11</v>
      </c>
      <c r="BO24" s="294">
        <v>22</v>
      </c>
      <c r="BP24" s="324">
        <v>22</v>
      </c>
      <c r="BQ24" s="294">
        <v>22</v>
      </c>
      <c r="BR24" s="294"/>
      <c r="BS24" s="294"/>
      <c r="BT24" s="295"/>
      <c r="BU24" s="294"/>
      <c r="BV24" s="324"/>
      <c r="BW24" s="294"/>
      <c r="BX24" s="294">
        <v>26</v>
      </c>
      <c r="BY24" s="294">
        <v>36</v>
      </c>
      <c r="BZ24" s="295">
        <v>36</v>
      </c>
      <c r="CA24" s="294">
        <v>55</v>
      </c>
      <c r="CB24" s="324">
        <v>55</v>
      </c>
      <c r="CC24" s="294">
        <v>75</v>
      </c>
      <c r="CD24" s="294">
        <v>9</v>
      </c>
      <c r="CE24" s="294">
        <v>9</v>
      </c>
      <c r="CF24" s="295">
        <v>9</v>
      </c>
      <c r="CG24" s="294">
        <v>12</v>
      </c>
      <c r="CH24" s="324">
        <v>12</v>
      </c>
      <c r="CI24" s="294">
        <v>19</v>
      </c>
      <c r="CJ24" s="294">
        <v>4</v>
      </c>
      <c r="CK24" s="294">
        <v>6</v>
      </c>
      <c r="CL24" s="295">
        <v>6</v>
      </c>
      <c r="CM24" s="294">
        <v>8</v>
      </c>
      <c r="CN24" s="324">
        <v>8</v>
      </c>
      <c r="CO24" s="294">
        <v>10</v>
      </c>
      <c r="CP24" s="294">
        <v>5</v>
      </c>
      <c r="CQ24" s="294">
        <v>5</v>
      </c>
      <c r="CR24" s="295">
        <v>5</v>
      </c>
      <c r="CS24" s="294">
        <v>6</v>
      </c>
      <c r="CT24" s="324">
        <v>6</v>
      </c>
      <c r="CU24" s="294">
        <v>6</v>
      </c>
      <c r="CV24" s="294">
        <v>6</v>
      </c>
      <c r="CW24" s="294">
        <v>12</v>
      </c>
      <c r="CX24" s="295">
        <v>12</v>
      </c>
      <c r="CY24" s="294">
        <v>14</v>
      </c>
      <c r="CZ24" s="324">
        <v>14</v>
      </c>
      <c r="DA24" s="294">
        <v>16</v>
      </c>
      <c r="DB24" s="294"/>
      <c r="DC24" s="294"/>
      <c r="DD24" s="295"/>
      <c r="DE24" s="294"/>
      <c r="DF24" s="324"/>
      <c r="DG24" s="294"/>
      <c r="DH24" s="294"/>
      <c r="DI24" s="294">
        <v>1</v>
      </c>
      <c r="DJ24" s="295">
        <v>1</v>
      </c>
      <c r="DK24" s="294">
        <v>2</v>
      </c>
      <c r="DL24" s="324">
        <v>1</v>
      </c>
      <c r="DM24" s="294">
        <v>2</v>
      </c>
      <c r="DN24" s="228"/>
      <c r="DO24" s="228"/>
    </row>
    <row r="25" spans="1:119" ht="31.5" x14ac:dyDescent="0.25">
      <c r="A25" s="379" t="s">
        <v>298</v>
      </c>
      <c r="B25" s="293" t="s">
        <v>302</v>
      </c>
      <c r="C25" s="293"/>
      <c r="D25" s="294">
        <f t="shared" si="7"/>
        <v>88</v>
      </c>
      <c r="E25" s="294">
        <f t="shared" si="8"/>
        <v>134</v>
      </c>
      <c r="F25" s="294">
        <f t="shared" si="8"/>
        <v>131</v>
      </c>
      <c r="G25" s="294">
        <f t="shared" si="8"/>
        <v>190</v>
      </c>
      <c r="H25" s="294">
        <f t="shared" si="8"/>
        <v>185</v>
      </c>
      <c r="I25" s="294">
        <f t="shared" si="8"/>
        <v>249</v>
      </c>
      <c r="J25" s="294">
        <v>1</v>
      </c>
      <c r="K25" s="294">
        <v>2</v>
      </c>
      <c r="L25" s="295">
        <v>2</v>
      </c>
      <c r="M25" s="294">
        <v>7</v>
      </c>
      <c r="N25" s="324">
        <v>7</v>
      </c>
      <c r="O25" s="294">
        <v>11</v>
      </c>
      <c r="P25" s="294">
        <v>3</v>
      </c>
      <c r="Q25" s="294">
        <v>6</v>
      </c>
      <c r="R25" s="295">
        <v>6</v>
      </c>
      <c r="S25" s="294">
        <v>11</v>
      </c>
      <c r="T25" s="324">
        <v>11</v>
      </c>
      <c r="U25" s="294">
        <v>16</v>
      </c>
      <c r="V25" s="294"/>
      <c r="W25" s="294"/>
      <c r="X25" s="295"/>
      <c r="Y25" s="294"/>
      <c r="Z25" s="324"/>
      <c r="AA25" s="294"/>
      <c r="AB25" s="294">
        <v>4</v>
      </c>
      <c r="AC25" s="294">
        <v>7</v>
      </c>
      <c r="AD25" s="295">
        <v>7</v>
      </c>
      <c r="AE25" s="294">
        <v>10</v>
      </c>
      <c r="AF25" s="324">
        <v>7</v>
      </c>
      <c r="AG25" s="294">
        <v>12</v>
      </c>
      <c r="AH25" s="294">
        <v>8</v>
      </c>
      <c r="AI25" s="294">
        <v>11</v>
      </c>
      <c r="AJ25" s="295">
        <v>11</v>
      </c>
      <c r="AK25" s="294">
        <v>16</v>
      </c>
      <c r="AL25" s="324">
        <v>16</v>
      </c>
      <c r="AM25" s="294">
        <v>20</v>
      </c>
      <c r="AN25" s="294"/>
      <c r="AO25" s="294"/>
      <c r="AP25" s="295"/>
      <c r="AQ25" s="294"/>
      <c r="AR25" s="294"/>
      <c r="AS25" s="294"/>
      <c r="AT25" s="294">
        <v>6</v>
      </c>
      <c r="AU25" s="294">
        <v>18</v>
      </c>
      <c r="AV25" s="295">
        <v>18</v>
      </c>
      <c r="AW25" s="294">
        <v>22</v>
      </c>
      <c r="AX25" s="324">
        <v>21</v>
      </c>
      <c r="AY25" s="294">
        <v>26</v>
      </c>
      <c r="AZ25" s="294">
        <v>23</v>
      </c>
      <c r="BA25" s="294">
        <v>25</v>
      </c>
      <c r="BB25" s="295">
        <v>25</v>
      </c>
      <c r="BC25" s="294">
        <v>26</v>
      </c>
      <c r="BD25" s="324">
        <v>26</v>
      </c>
      <c r="BE25" s="294">
        <v>26</v>
      </c>
      <c r="BF25" s="294">
        <v>0</v>
      </c>
      <c r="BG25" s="294">
        <v>0</v>
      </c>
      <c r="BH25" s="295"/>
      <c r="BI25" s="294">
        <v>0</v>
      </c>
      <c r="BJ25" s="324"/>
      <c r="BK25" s="294">
        <v>0</v>
      </c>
      <c r="BL25" s="294">
        <v>2</v>
      </c>
      <c r="BM25" s="294">
        <v>6</v>
      </c>
      <c r="BN25" s="389">
        <v>6</v>
      </c>
      <c r="BO25" s="294">
        <v>12</v>
      </c>
      <c r="BP25" s="324">
        <v>12</v>
      </c>
      <c r="BQ25" s="294">
        <v>17</v>
      </c>
      <c r="BR25" s="294"/>
      <c r="BS25" s="294"/>
      <c r="BT25" s="295"/>
      <c r="BU25" s="294"/>
      <c r="BV25" s="324"/>
      <c r="BW25" s="294"/>
      <c r="BX25" s="294">
        <v>26</v>
      </c>
      <c r="BY25" s="294">
        <v>36</v>
      </c>
      <c r="BZ25" s="295">
        <v>36</v>
      </c>
      <c r="CA25" s="294">
        <v>55</v>
      </c>
      <c r="CB25" s="324">
        <v>55</v>
      </c>
      <c r="CC25" s="294">
        <v>75</v>
      </c>
      <c r="CD25" s="294">
        <v>6</v>
      </c>
      <c r="CE25" s="294">
        <v>6</v>
      </c>
      <c r="CF25" s="295">
        <v>6</v>
      </c>
      <c r="CG25" s="294">
        <v>9</v>
      </c>
      <c r="CH25" s="324">
        <v>9</v>
      </c>
      <c r="CI25" s="294">
        <v>19</v>
      </c>
      <c r="CJ25" s="294">
        <v>1</v>
      </c>
      <c r="CK25" s="294">
        <v>2</v>
      </c>
      <c r="CL25" s="295">
        <v>2</v>
      </c>
      <c r="CM25" s="294">
        <v>4</v>
      </c>
      <c r="CN25" s="324">
        <v>4</v>
      </c>
      <c r="CO25" s="294">
        <v>6</v>
      </c>
      <c r="CP25" s="294">
        <v>2</v>
      </c>
      <c r="CQ25" s="294">
        <v>3</v>
      </c>
      <c r="CR25" s="295">
        <v>3</v>
      </c>
      <c r="CS25" s="294">
        <v>3</v>
      </c>
      <c r="CT25" s="324">
        <v>3</v>
      </c>
      <c r="CU25" s="294">
        <v>4</v>
      </c>
      <c r="CV25" s="294">
        <v>6</v>
      </c>
      <c r="CW25" s="294">
        <v>12</v>
      </c>
      <c r="CX25" s="295">
        <v>9</v>
      </c>
      <c r="CY25" s="294">
        <v>14</v>
      </c>
      <c r="CZ25" s="324">
        <v>14</v>
      </c>
      <c r="DA25" s="294">
        <v>16</v>
      </c>
      <c r="DB25" s="294"/>
      <c r="DC25" s="294"/>
      <c r="DD25" s="295">
        <v>0</v>
      </c>
      <c r="DE25" s="294"/>
      <c r="DF25" s="324"/>
      <c r="DG25" s="294"/>
      <c r="DH25" s="294">
        <v>0</v>
      </c>
      <c r="DI25" s="294">
        <v>0</v>
      </c>
      <c r="DJ25" s="295"/>
      <c r="DK25" s="294">
        <v>1</v>
      </c>
      <c r="DL25" s="324"/>
      <c r="DM25" s="294">
        <v>1</v>
      </c>
      <c r="DN25" s="228"/>
      <c r="DO25" s="228"/>
    </row>
    <row r="26" spans="1:119" s="160" customFormat="1" ht="31.5" x14ac:dyDescent="0.25">
      <c r="A26" s="379" t="s">
        <v>299</v>
      </c>
      <c r="B26" s="296" t="s">
        <v>303</v>
      </c>
      <c r="C26" s="296"/>
      <c r="D26" s="157">
        <f>IF(ISNUMBER(D25/D24),D25/D24,"")</f>
        <v>0.71544715447154472</v>
      </c>
      <c r="E26" s="157">
        <f t="shared" ref="E26:DB26" si="9">IF(ISNUMBER(E25/E24),E25/E24,"")</f>
        <v>0.74860335195530725</v>
      </c>
      <c r="F26" s="157">
        <f t="shared" si="9"/>
        <v>0.73184357541899436</v>
      </c>
      <c r="G26" s="157">
        <f t="shared" si="9"/>
        <v>0.79831932773109249</v>
      </c>
      <c r="H26" s="157">
        <f>IF(ISNUMBER(H25/H24),H25/H24,"")</f>
        <v>0.80786026200873362</v>
      </c>
      <c r="I26" s="157">
        <f t="shared" si="9"/>
        <v>0.89568345323741005</v>
      </c>
      <c r="J26" s="157">
        <f t="shared" si="9"/>
        <v>1</v>
      </c>
      <c r="K26" s="157">
        <f t="shared" si="9"/>
        <v>0.2857142857142857</v>
      </c>
      <c r="L26" s="332">
        <f t="shared" si="9"/>
        <v>0.2857142857142857</v>
      </c>
      <c r="M26" s="157">
        <f t="shared" si="9"/>
        <v>0.5</v>
      </c>
      <c r="N26" s="157">
        <f>IF(ISNUMBER(N25/N24),N25/N24,"")</f>
        <v>0.5</v>
      </c>
      <c r="O26" s="157">
        <f t="shared" si="9"/>
        <v>0.57894736842105265</v>
      </c>
      <c r="P26" s="157">
        <f t="shared" si="9"/>
        <v>0.5</v>
      </c>
      <c r="Q26" s="157">
        <f t="shared" si="9"/>
        <v>0.6</v>
      </c>
      <c r="R26" s="332">
        <f t="shared" si="9"/>
        <v>0.6</v>
      </c>
      <c r="S26" s="157">
        <f t="shared" si="9"/>
        <v>0.57894736842105265</v>
      </c>
      <c r="T26" s="157">
        <f t="shared" si="9"/>
        <v>0.57894736842105265</v>
      </c>
      <c r="U26" s="157">
        <f t="shared" si="9"/>
        <v>0.76190476190476186</v>
      </c>
      <c r="V26" s="157" t="str">
        <f t="shared" si="9"/>
        <v/>
      </c>
      <c r="W26" s="157" t="str">
        <f t="shared" si="9"/>
        <v/>
      </c>
      <c r="X26" s="332" t="str">
        <f t="shared" si="9"/>
        <v/>
      </c>
      <c r="Y26" s="157" t="str">
        <f t="shared" si="9"/>
        <v/>
      </c>
      <c r="Z26" s="157" t="str">
        <f>IF(ISNUMBER(Z25/Z24),Z25/Z24,"")</f>
        <v/>
      </c>
      <c r="AA26" s="157" t="str">
        <f t="shared" si="9"/>
        <v/>
      </c>
      <c r="AB26" s="157">
        <f t="shared" si="9"/>
        <v>0.8</v>
      </c>
      <c r="AC26" s="157">
        <f t="shared" si="9"/>
        <v>1</v>
      </c>
      <c r="AD26" s="332">
        <f t="shared" si="9"/>
        <v>1</v>
      </c>
      <c r="AE26" s="157">
        <f t="shared" si="9"/>
        <v>1</v>
      </c>
      <c r="AF26" s="157">
        <f t="shared" si="9"/>
        <v>1</v>
      </c>
      <c r="AG26" s="157">
        <f t="shared" si="9"/>
        <v>1</v>
      </c>
      <c r="AH26" s="157">
        <f t="shared" si="9"/>
        <v>0.33333333333333331</v>
      </c>
      <c r="AI26" s="157">
        <f t="shared" si="9"/>
        <v>0.45833333333333331</v>
      </c>
      <c r="AJ26" s="332">
        <f t="shared" si="9"/>
        <v>0.45833333333333331</v>
      </c>
      <c r="AK26" s="157">
        <f t="shared" si="9"/>
        <v>0.66666666666666663</v>
      </c>
      <c r="AL26" s="157">
        <f>IF(ISNUMBER(AL25/AL24),AL25/AL24,"")</f>
        <v>0.66666666666666663</v>
      </c>
      <c r="AM26" s="157">
        <f t="shared" si="9"/>
        <v>0.83333333333333337</v>
      </c>
      <c r="AN26" s="157" t="str">
        <f t="shared" si="9"/>
        <v/>
      </c>
      <c r="AO26" s="157" t="str">
        <f t="shared" si="9"/>
        <v/>
      </c>
      <c r="AP26" s="332" t="str">
        <f t="shared" si="9"/>
        <v/>
      </c>
      <c r="AQ26" s="157" t="str">
        <f t="shared" si="9"/>
        <v/>
      </c>
      <c r="AR26" s="157"/>
      <c r="AS26" s="157" t="str">
        <f t="shared" si="9"/>
        <v/>
      </c>
      <c r="AT26" s="157">
        <f t="shared" si="9"/>
        <v>0.6</v>
      </c>
      <c r="AU26" s="157">
        <f t="shared" si="9"/>
        <v>0.69230769230769229</v>
      </c>
      <c r="AV26" s="332">
        <f t="shared" si="9"/>
        <v>0.69230769230769229</v>
      </c>
      <c r="AW26" s="157">
        <f t="shared" si="9"/>
        <v>0.84615384615384615</v>
      </c>
      <c r="AX26" s="157">
        <f t="shared" si="9"/>
        <v>1</v>
      </c>
      <c r="AY26" s="157">
        <f t="shared" si="9"/>
        <v>1</v>
      </c>
      <c r="AZ26" s="157">
        <f t="shared" si="9"/>
        <v>1</v>
      </c>
      <c r="BA26" s="157">
        <f t="shared" si="9"/>
        <v>1</v>
      </c>
      <c r="BB26" s="332">
        <f t="shared" si="9"/>
        <v>1</v>
      </c>
      <c r="BC26" s="157">
        <f t="shared" si="9"/>
        <v>1</v>
      </c>
      <c r="BD26" s="157">
        <f>IF(ISNUMBER(BD25/BD24),BD25/BD24,"")</f>
        <v>1</v>
      </c>
      <c r="BE26" s="157">
        <f t="shared" si="9"/>
        <v>1</v>
      </c>
      <c r="BF26" s="157" t="str">
        <f t="shared" si="9"/>
        <v/>
      </c>
      <c r="BG26" s="157" t="str">
        <f t="shared" si="9"/>
        <v/>
      </c>
      <c r="BH26" s="332" t="str">
        <f t="shared" si="9"/>
        <v/>
      </c>
      <c r="BI26" s="157" t="str">
        <f t="shared" si="9"/>
        <v/>
      </c>
      <c r="BJ26" s="157" t="str">
        <f t="shared" si="9"/>
        <v/>
      </c>
      <c r="BK26" s="157" t="str">
        <f t="shared" si="9"/>
        <v/>
      </c>
      <c r="BL26" s="157">
        <f t="shared" si="9"/>
        <v>0.5</v>
      </c>
      <c r="BM26" s="157">
        <f t="shared" si="9"/>
        <v>0.54545454545454541</v>
      </c>
      <c r="BN26" s="390">
        <f t="shared" si="9"/>
        <v>0.54545454545454541</v>
      </c>
      <c r="BO26" s="157">
        <f t="shared" si="9"/>
        <v>0.54545454545454541</v>
      </c>
      <c r="BP26" s="157">
        <f>IF(ISNUMBER(BP25/BP24),BP25/BP24,"")</f>
        <v>0.54545454545454541</v>
      </c>
      <c r="BQ26" s="157">
        <f t="shared" si="9"/>
        <v>0.77272727272727271</v>
      </c>
      <c r="BR26" s="157" t="str">
        <f t="shared" si="9"/>
        <v/>
      </c>
      <c r="BS26" s="157" t="str">
        <f t="shared" si="9"/>
        <v/>
      </c>
      <c r="BT26" s="332" t="str">
        <f t="shared" si="9"/>
        <v/>
      </c>
      <c r="BU26" s="157" t="str">
        <f t="shared" si="9"/>
        <v/>
      </c>
      <c r="BV26" s="157" t="str">
        <f t="shared" si="9"/>
        <v/>
      </c>
      <c r="BW26" s="157" t="str">
        <f t="shared" si="9"/>
        <v/>
      </c>
      <c r="BX26" s="157">
        <f t="shared" si="9"/>
        <v>1</v>
      </c>
      <c r="BY26" s="157">
        <f t="shared" si="9"/>
        <v>1</v>
      </c>
      <c r="BZ26" s="332">
        <f t="shared" si="9"/>
        <v>1</v>
      </c>
      <c r="CA26" s="157">
        <f t="shared" si="9"/>
        <v>1</v>
      </c>
      <c r="CB26" s="157">
        <f>IF(ISNUMBER(CB25/CB24),CB25/CB24,"")</f>
        <v>1</v>
      </c>
      <c r="CC26" s="157">
        <f t="shared" si="9"/>
        <v>1</v>
      </c>
      <c r="CD26" s="157">
        <f t="shared" si="9"/>
        <v>0.66666666666666663</v>
      </c>
      <c r="CE26" s="157">
        <f t="shared" si="9"/>
        <v>0.66666666666666663</v>
      </c>
      <c r="CF26" s="332">
        <f t="shared" si="9"/>
        <v>0.66666666666666663</v>
      </c>
      <c r="CG26" s="157">
        <f t="shared" si="9"/>
        <v>0.75</v>
      </c>
      <c r="CH26" s="157">
        <f t="shared" si="9"/>
        <v>0.75</v>
      </c>
      <c r="CI26" s="157">
        <f t="shared" si="9"/>
        <v>1</v>
      </c>
      <c r="CJ26" s="157">
        <f t="shared" si="9"/>
        <v>0.25</v>
      </c>
      <c r="CK26" s="157">
        <f t="shared" si="9"/>
        <v>0.33333333333333331</v>
      </c>
      <c r="CL26" s="332">
        <f t="shared" si="9"/>
        <v>0.33333333333333331</v>
      </c>
      <c r="CM26" s="157">
        <f t="shared" si="9"/>
        <v>0.5</v>
      </c>
      <c r="CN26" s="157">
        <f>IF(ISNUMBER(CN25/CN24),CN25/CN24,"")</f>
        <v>0.5</v>
      </c>
      <c r="CO26" s="157">
        <f t="shared" si="9"/>
        <v>0.6</v>
      </c>
      <c r="CP26" s="157">
        <f t="shared" si="9"/>
        <v>0.4</v>
      </c>
      <c r="CQ26" s="157">
        <f t="shared" si="9"/>
        <v>0.6</v>
      </c>
      <c r="CR26" s="332">
        <f t="shared" si="9"/>
        <v>0.6</v>
      </c>
      <c r="CS26" s="157">
        <f t="shared" si="9"/>
        <v>0.5</v>
      </c>
      <c r="CT26" s="157">
        <f t="shared" si="9"/>
        <v>0.5</v>
      </c>
      <c r="CU26" s="157">
        <f t="shared" si="9"/>
        <v>0.66666666666666663</v>
      </c>
      <c r="CV26" s="157">
        <f t="shared" si="9"/>
        <v>1</v>
      </c>
      <c r="CW26" s="157">
        <f t="shared" si="9"/>
        <v>1</v>
      </c>
      <c r="CX26" s="332">
        <f t="shared" si="9"/>
        <v>0.75</v>
      </c>
      <c r="CY26" s="157">
        <f t="shared" si="9"/>
        <v>1</v>
      </c>
      <c r="CZ26" s="157">
        <f>IF(ISNUMBER(CZ25/CZ24),CZ25/CZ24,"")</f>
        <v>1</v>
      </c>
      <c r="DA26" s="157">
        <f t="shared" si="9"/>
        <v>1</v>
      </c>
      <c r="DB26" s="157" t="str">
        <f t="shared" si="9"/>
        <v/>
      </c>
      <c r="DC26" s="157" t="str">
        <f t="shared" ref="DC26:DM26" si="10">IF(ISNUMBER(DC25/DC24),DC25/DC24,"")</f>
        <v/>
      </c>
      <c r="DD26" s="332" t="str">
        <f t="shared" si="10"/>
        <v/>
      </c>
      <c r="DE26" s="157" t="str">
        <f t="shared" si="10"/>
        <v/>
      </c>
      <c r="DF26" s="157" t="str">
        <f t="shared" si="10"/>
        <v/>
      </c>
      <c r="DG26" s="157" t="str">
        <f t="shared" si="10"/>
        <v/>
      </c>
      <c r="DH26" s="157" t="str">
        <f t="shared" si="10"/>
        <v/>
      </c>
      <c r="DI26" s="157">
        <f t="shared" si="10"/>
        <v>0</v>
      </c>
      <c r="DJ26" s="332">
        <f t="shared" si="10"/>
        <v>0</v>
      </c>
      <c r="DK26" s="157">
        <f t="shared" si="10"/>
        <v>0.5</v>
      </c>
      <c r="DL26" s="157">
        <f>IF(ISNUMBER(DL25/DL24),DL25/DL24,"")</f>
        <v>0</v>
      </c>
      <c r="DM26" s="157">
        <f t="shared" si="10"/>
        <v>0.5</v>
      </c>
      <c r="DN26" s="159"/>
      <c r="DO26" s="159"/>
    </row>
    <row r="27" spans="1:119" ht="31.5" x14ac:dyDescent="0.25">
      <c r="A27" s="379" t="s">
        <v>436</v>
      </c>
      <c r="B27" s="293" t="s">
        <v>552</v>
      </c>
      <c r="C27" s="293"/>
      <c r="D27" s="294">
        <f t="shared" ref="D27:I27" si="11">SUMIF($J$3:$DM$3,D$3,$J27:$DM27)</f>
        <v>51</v>
      </c>
      <c r="E27" s="294">
        <f t="shared" si="11"/>
        <v>59</v>
      </c>
      <c r="F27" s="294">
        <f t="shared" si="11"/>
        <v>54</v>
      </c>
      <c r="G27" s="294">
        <f t="shared" si="11"/>
        <v>76</v>
      </c>
      <c r="H27" s="294">
        <f t="shared" si="11"/>
        <v>80</v>
      </c>
      <c r="I27" s="294">
        <f t="shared" si="11"/>
        <v>91</v>
      </c>
      <c r="J27" s="294">
        <v>1</v>
      </c>
      <c r="K27" s="294">
        <v>1</v>
      </c>
      <c r="L27" s="295">
        <v>1</v>
      </c>
      <c r="M27" s="294">
        <v>2</v>
      </c>
      <c r="N27" s="324">
        <v>2</v>
      </c>
      <c r="O27" s="294">
        <v>2</v>
      </c>
      <c r="P27" s="294">
        <v>1</v>
      </c>
      <c r="Q27" s="294">
        <v>1</v>
      </c>
      <c r="R27" s="295">
        <v>1</v>
      </c>
      <c r="S27" s="294">
        <v>2</v>
      </c>
      <c r="T27" s="324">
        <v>2</v>
      </c>
      <c r="U27" s="294">
        <v>3</v>
      </c>
      <c r="V27" s="294">
        <v>3</v>
      </c>
      <c r="W27" s="294">
        <v>3</v>
      </c>
      <c r="X27" s="295">
        <v>3</v>
      </c>
      <c r="Y27" s="294">
        <v>4</v>
      </c>
      <c r="Z27" s="324">
        <v>4</v>
      </c>
      <c r="AA27" s="294">
        <v>5</v>
      </c>
      <c r="AB27" s="294">
        <v>1</v>
      </c>
      <c r="AC27" s="294">
        <v>3</v>
      </c>
      <c r="AD27" s="295">
        <v>3</v>
      </c>
      <c r="AE27" s="294">
        <v>5</v>
      </c>
      <c r="AF27" s="324">
        <v>3</v>
      </c>
      <c r="AG27" s="294">
        <v>8</v>
      </c>
      <c r="AH27" s="294">
        <v>3</v>
      </c>
      <c r="AI27" s="294">
        <v>3</v>
      </c>
      <c r="AJ27" s="295">
        <v>3</v>
      </c>
      <c r="AK27" s="294">
        <v>4</v>
      </c>
      <c r="AL27" s="324">
        <v>3</v>
      </c>
      <c r="AM27" s="294">
        <v>5</v>
      </c>
      <c r="AN27" s="294"/>
      <c r="AO27" s="294"/>
      <c r="AP27" s="295"/>
      <c r="AQ27" s="294"/>
      <c r="AR27" s="294"/>
      <c r="AS27" s="294"/>
      <c r="AT27" s="294">
        <v>3</v>
      </c>
      <c r="AU27" s="294">
        <v>3</v>
      </c>
      <c r="AV27" s="295">
        <v>4</v>
      </c>
      <c r="AW27" s="294">
        <v>6</v>
      </c>
      <c r="AX27" s="324">
        <v>11</v>
      </c>
      <c r="AY27" s="294">
        <v>8</v>
      </c>
      <c r="AZ27" s="294">
        <v>30</v>
      </c>
      <c r="BA27" s="294">
        <v>30</v>
      </c>
      <c r="BB27" s="295">
        <v>30</v>
      </c>
      <c r="BC27" s="294">
        <v>30</v>
      </c>
      <c r="BD27" s="324">
        <v>30</v>
      </c>
      <c r="BE27" s="294">
        <v>30</v>
      </c>
      <c r="BF27" s="294">
        <v>1</v>
      </c>
      <c r="BG27" s="294">
        <v>2</v>
      </c>
      <c r="BH27" s="295">
        <v>4</v>
      </c>
      <c r="BI27" s="294">
        <v>3</v>
      </c>
      <c r="BJ27" s="324">
        <v>4</v>
      </c>
      <c r="BK27" s="294">
        <v>3</v>
      </c>
      <c r="BL27" s="294">
        <v>1</v>
      </c>
      <c r="BM27" s="294">
        <v>2</v>
      </c>
      <c r="BN27" s="389">
        <v>1</v>
      </c>
      <c r="BO27" s="294">
        <v>4</v>
      </c>
      <c r="BP27" s="324">
        <v>4</v>
      </c>
      <c r="BQ27" s="294">
        <v>7</v>
      </c>
      <c r="BR27" s="294"/>
      <c r="BS27" s="294"/>
      <c r="BT27" s="295"/>
      <c r="BU27" s="294"/>
      <c r="BV27" s="324"/>
      <c r="BW27" s="294"/>
      <c r="BX27" s="294">
        <v>2</v>
      </c>
      <c r="BY27" s="294">
        <v>2</v>
      </c>
      <c r="BZ27" s="295">
        <v>2</v>
      </c>
      <c r="CA27" s="294">
        <v>4</v>
      </c>
      <c r="CB27" s="324">
        <v>6</v>
      </c>
      <c r="CC27" s="294">
        <v>5</v>
      </c>
      <c r="CD27" s="294">
        <v>1</v>
      </c>
      <c r="CE27" s="294">
        <v>3</v>
      </c>
      <c r="CF27" s="295">
        <v>3</v>
      </c>
      <c r="CG27" s="294">
        <v>4</v>
      </c>
      <c r="CH27" s="324">
        <v>4</v>
      </c>
      <c r="CI27" s="294">
        <v>5</v>
      </c>
      <c r="CJ27" s="294">
        <v>0</v>
      </c>
      <c r="CK27" s="294">
        <v>0</v>
      </c>
      <c r="CL27" s="295"/>
      <c r="CM27" s="294">
        <v>0</v>
      </c>
      <c r="CN27" s="324"/>
      <c r="CO27" s="294">
        <v>1</v>
      </c>
      <c r="CP27" s="294">
        <v>0</v>
      </c>
      <c r="CQ27" s="294">
        <v>1</v>
      </c>
      <c r="CR27" s="295">
        <v>1</v>
      </c>
      <c r="CS27" s="294">
        <v>1</v>
      </c>
      <c r="CT27" s="324">
        <v>1</v>
      </c>
      <c r="CU27" s="294">
        <v>1</v>
      </c>
      <c r="CV27" s="294">
        <v>2</v>
      </c>
      <c r="CW27" s="294">
        <v>3</v>
      </c>
      <c r="CX27" s="295">
        <v>0</v>
      </c>
      <c r="CY27" s="294">
        <v>4</v>
      </c>
      <c r="CZ27" s="324"/>
      <c r="DA27" s="294">
        <v>5</v>
      </c>
      <c r="DB27" s="294">
        <v>2</v>
      </c>
      <c r="DC27" s="294">
        <v>2</v>
      </c>
      <c r="DD27" s="400">
        <v>2</v>
      </c>
      <c r="DE27" s="294">
        <v>2</v>
      </c>
      <c r="DF27" s="324">
        <v>2</v>
      </c>
      <c r="DG27" s="294">
        <v>2</v>
      </c>
      <c r="DH27" s="294"/>
      <c r="DI27" s="294"/>
      <c r="DJ27" s="295"/>
      <c r="DK27" s="294">
        <v>1</v>
      </c>
      <c r="DL27" s="324"/>
      <c r="DM27" s="294">
        <v>1</v>
      </c>
      <c r="DN27" s="228"/>
      <c r="DO27" s="228"/>
    </row>
    <row r="28" spans="1:119" s="160" customFormat="1" ht="31.5" x14ac:dyDescent="0.25">
      <c r="A28" s="379" t="s">
        <v>649</v>
      </c>
      <c r="B28" s="296" t="s">
        <v>553</v>
      </c>
      <c r="C28" s="296"/>
      <c r="D28" s="237">
        <f>IF(ISNUMBER(D27/D24),D27/D24,"")</f>
        <v>0.41463414634146339</v>
      </c>
      <c r="E28" s="237">
        <f t="shared" ref="E28:CX28" si="12">IF(ISNUMBER(E27/E24),E27/E24,"")</f>
        <v>0.32960893854748602</v>
      </c>
      <c r="F28" s="237">
        <f t="shared" si="12"/>
        <v>0.3016759776536313</v>
      </c>
      <c r="G28" s="237">
        <f t="shared" si="12"/>
        <v>0.31932773109243695</v>
      </c>
      <c r="H28" s="237">
        <f>IF(ISNUMBER(H27/H24),H27/H24,"")</f>
        <v>0.34934497816593885</v>
      </c>
      <c r="I28" s="237">
        <f t="shared" si="12"/>
        <v>0.3273381294964029</v>
      </c>
      <c r="J28" s="237">
        <f t="shared" si="12"/>
        <v>1</v>
      </c>
      <c r="K28" s="237">
        <f t="shared" si="12"/>
        <v>0.14285714285714285</v>
      </c>
      <c r="L28" s="333">
        <f t="shared" si="12"/>
        <v>0.14285714285714285</v>
      </c>
      <c r="M28" s="237">
        <f t="shared" si="12"/>
        <v>0.14285714285714285</v>
      </c>
      <c r="N28" s="237">
        <f>IF(ISNUMBER(N27/N24),N27/N24,"")</f>
        <v>0.14285714285714285</v>
      </c>
      <c r="O28" s="237">
        <f t="shared" si="12"/>
        <v>0.10526315789473684</v>
      </c>
      <c r="P28" s="237">
        <f t="shared" si="12"/>
        <v>0.16666666666666666</v>
      </c>
      <c r="Q28" s="237">
        <f t="shared" si="12"/>
        <v>0.1</v>
      </c>
      <c r="R28" s="333">
        <f t="shared" si="12"/>
        <v>0.1</v>
      </c>
      <c r="S28" s="237">
        <f t="shared" si="12"/>
        <v>0.10526315789473684</v>
      </c>
      <c r="T28" s="237">
        <f t="shared" si="12"/>
        <v>0.10526315789473684</v>
      </c>
      <c r="U28" s="237">
        <f t="shared" si="12"/>
        <v>0.14285714285714285</v>
      </c>
      <c r="V28" s="237" t="str">
        <f t="shared" si="12"/>
        <v/>
      </c>
      <c r="W28" s="237" t="str">
        <f t="shared" si="12"/>
        <v/>
      </c>
      <c r="X28" s="333" t="str">
        <f t="shared" si="12"/>
        <v/>
      </c>
      <c r="Y28" s="237" t="str">
        <f t="shared" si="12"/>
        <v/>
      </c>
      <c r="Z28" s="237" t="str">
        <f>IF(ISNUMBER(Z27/Z24),Z27/Z24,"")</f>
        <v/>
      </c>
      <c r="AA28" s="237" t="str">
        <f t="shared" si="12"/>
        <v/>
      </c>
      <c r="AB28" s="237">
        <f t="shared" si="12"/>
        <v>0.2</v>
      </c>
      <c r="AC28" s="237">
        <f t="shared" si="12"/>
        <v>0.42857142857142855</v>
      </c>
      <c r="AD28" s="332">
        <f t="shared" si="12"/>
        <v>0.42857142857142855</v>
      </c>
      <c r="AE28" s="237">
        <f t="shared" si="12"/>
        <v>0.5</v>
      </c>
      <c r="AF28" s="237">
        <f t="shared" si="12"/>
        <v>0.42857142857142855</v>
      </c>
      <c r="AG28" s="237">
        <f t="shared" si="12"/>
        <v>0.66666666666666663</v>
      </c>
      <c r="AH28" s="237">
        <f t="shared" si="12"/>
        <v>0.125</v>
      </c>
      <c r="AI28" s="237">
        <f t="shared" si="12"/>
        <v>0.125</v>
      </c>
      <c r="AJ28" s="332">
        <f t="shared" si="12"/>
        <v>0.125</v>
      </c>
      <c r="AK28" s="237">
        <f t="shared" si="12"/>
        <v>0.16666666666666666</v>
      </c>
      <c r="AL28" s="237">
        <f>IF(ISNUMBER(AL27/AL24),AL27/AL24,"")</f>
        <v>0.125</v>
      </c>
      <c r="AM28" s="237">
        <f t="shared" si="12"/>
        <v>0.20833333333333334</v>
      </c>
      <c r="AN28" s="237" t="str">
        <f t="shared" si="12"/>
        <v/>
      </c>
      <c r="AO28" s="237" t="str">
        <f t="shared" si="12"/>
        <v/>
      </c>
      <c r="AP28" s="333" t="str">
        <f t="shared" si="12"/>
        <v/>
      </c>
      <c r="AQ28" s="237" t="str">
        <f t="shared" si="12"/>
        <v/>
      </c>
      <c r="AR28" s="237"/>
      <c r="AS28" s="237" t="str">
        <f t="shared" si="12"/>
        <v/>
      </c>
      <c r="AT28" s="237">
        <f t="shared" si="12"/>
        <v>0.3</v>
      </c>
      <c r="AU28" s="237">
        <f t="shared" si="12"/>
        <v>0.11538461538461539</v>
      </c>
      <c r="AV28" s="333">
        <f t="shared" si="12"/>
        <v>0.15384615384615385</v>
      </c>
      <c r="AW28" s="237">
        <f t="shared" si="12"/>
        <v>0.23076923076923078</v>
      </c>
      <c r="AX28" s="237">
        <f t="shared" si="12"/>
        <v>0.52380952380952384</v>
      </c>
      <c r="AY28" s="237">
        <f t="shared" si="12"/>
        <v>0.30769230769230771</v>
      </c>
      <c r="AZ28" s="237">
        <f t="shared" si="12"/>
        <v>1.3043478260869565</v>
      </c>
      <c r="BA28" s="237">
        <f t="shared" si="12"/>
        <v>1.2</v>
      </c>
      <c r="BB28" s="332">
        <f t="shared" si="12"/>
        <v>1.2</v>
      </c>
      <c r="BC28" s="237">
        <f t="shared" si="12"/>
        <v>1.1538461538461537</v>
      </c>
      <c r="BD28" s="237">
        <f>IF(ISNUMBER(BD27/BD24),BD27/BD24,"")</f>
        <v>1.1538461538461537</v>
      </c>
      <c r="BE28" s="237">
        <f t="shared" si="12"/>
        <v>1.1538461538461537</v>
      </c>
      <c r="BF28" s="237" t="str">
        <f t="shared" si="12"/>
        <v/>
      </c>
      <c r="BG28" s="237" t="str">
        <f t="shared" si="12"/>
        <v/>
      </c>
      <c r="BH28" s="332" t="str">
        <f t="shared" si="12"/>
        <v/>
      </c>
      <c r="BI28" s="237" t="str">
        <f t="shared" si="12"/>
        <v/>
      </c>
      <c r="BJ28" s="237" t="str">
        <f t="shared" si="12"/>
        <v/>
      </c>
      <c r="BK28" s="237" t="str">
        <f t="shared" si="12"/>
        <v/>
      </c>
      <c r="BL28" s="237">
        <f t="shared" si="12"/>
        <v>0.25</v>
      </c>
      <c r="BM28" s="237">
        <f t="shared" si="12"/>
        <v>0.18181818181818182</v>
      </c>
      <c r="BN28" s="391">
        <f t="shared" si="12"/>
        <v>9.0909090909090912E-2</v>
      </c>
      <c r="BO28" s="237">
        <f t="shared" si="12"/>
        <v>0.18181818181818182</v>
      </c>
      <c r="BP28" s="237">
        <f>IF(ISNUMBER(BP27/BP24),BP27/BP24,"")</f>
        <v>0.18181818181818182</v>
      </c>
      <c r="BQ28" s="237">
        <f t="shared" si="12"/>
        <v>0.31818181818181818</v>
      </c>
      <c r="BR28" s="237" t="str">
        <f t="shared" si="12"/>
        <v/>
      </c>
      <c r="BS28" s="237" t="str">
        <f t="shared" si="12"/>
        <v/>
      </c>
      <c r="BT28" s="332" t="str">
        <f t="shared" si="12"/>
        <v/>
      </c>
      <c r="BU28" s="237" t="str">
        <f t="shared" si="12"/>
        <v/>
      </c>
      <c r="BV28" s="237" t="str">
        <f t="shared" si="12"/>
        <v/>
      </c>
      <c r="BW28" s="237" t="str">
        <f t="shared" si="12"/>
        <v/>
      </c>
      <c r="BX28" s="237">
        <f t="shared" si="12"/>
        <v>7.6923076923076927E-2</v>
      </c>
      <c r="BY28" s="237">
        <f t="shared" si="12"/>
        <v>5.5555555555555552E-2</v>
      </c>
      <c r="BZ28" s="332">
        <f t="shared" si="12"/>
        <v>5.5555555555555552E-2</v>
      </c>
      <c r="CA28" s="237">
        <f t="shared" si="12"/>
        <v>7.2727272727272724E-2</v>
      </c>
      <c r="CB28" s="237">
        <f>IF(ISNUMBER(CB27/CB24),CB27/CB24,"")</f>
        <v>0.10909090909090909</v>
      </c>
      <c r="CC28" s="237">
        <f t="shared" si="12"/>
        <v>6.6666666666666666E-2</v>
      </c>
      <c r="CD28" s="237">
        <f t="shared" si="12"/>
        <v>0.1111111111111111</v>
      </c>
      <c r="CE28" s="237">
        <f t="shared" si="12"/>
        <v>0.33333333333333331</v>
      </c>
      <c r="CF28" s="333">
        <f t="shared" si="12"/>
        <v>0.33333333333333331</v>
      </c>
      <c r="CG28" s="237">
        <f t="shared" si="12"/>
        <v>0.33333333333333331</v>
      </c>
      <c r="CH28" s="237">
        <f t="shared" si="12"/>
        <v>0.33333333333333331</v>
      </c>
      <c r="CI28" s="237">
        <f t="shared" si="12"/>
        <v>0.26315789473684209</v>
      </c>
      <c r="CJ28" s="237">
        <f t="shared" si="12"/>
        <v>0</v>
      </c>
      <c r="CK28" s="237">
        <f t="shared" si="12"/>
        <v>0</v>
      </c>
      <c r="CL28" s="332">
        <f t="shared" si="12"/>
        <v>0</v>
      </c>
      <c r="CM28" s="237">
        <f t="shared" si="12"/>
        <v>0</v>
      </c>
      <c r="CN28" s="237">
        <f>IF(ISNUMBER(CN27/CN24),CN27/CN24,"")</f>
        <v>0</v>
      </c>
      <c r="CO28" s="237">
        <f t="shared" si="12"/>
        <v>0.1</v>
      </c>
      <c r="CP28" s="237">
        <f t="shared" si="12"/>
        <v>0</v>
      </c>
      <c r="CQ28" s="237">
        <f t="shared" si="12"/>
        <v>0.2</v>
      </c>
      <c r="CR28" s="333">
        <v>0.2</v>
      </c>
      <c r="CS28" s="237">
        <f t="shared" si="12"/>
        <v>0.16666666666666666</v>
      </c>
      <c r="CT28" s="237">
        <f t="shared" si="12"/>
        <v>0.16666666666666666</v>
      </c>
      <c r="CU28" s="237">
        <f t="shared" si="12"/>
        <v>0.16666666666666666</v>
      </c>
      <c r="CV28" s="237">
        <f t="shared" si="12"/>
        <v>0.33333333333333331</v>
      </c>
      <c r="CW28" s="237">
        <f t="shared" si="12"/>
        <v>0.25</v>
      </c>
      <c r="CX28" s="333">
        <f t="shared" si="12"/>
        <v>0</v>
      </c>
      <c r="CY28" s="237">
        <f t="shared" ref="CY28:DM28" si="13">IF(ISNUMBER(CY27/CY24),CY27/CY24,"")</f>
        <v>0.2857142857142857</v>
      </c>
      <c r="CZ28" s="237">
        <f t="shared" si="13"/>
        <v>0</v>
      </c>
      <c r="DA28" s="237">
        <f t="shared" si="13"/>
        <v>0.3125</v>
      </c>
      <c r="DB28" s="237" t="str">
        <f t="shared" si="13"/>
        <v/>
      </c>
      <c r="DC28" s="237" t="str">
        <f t="shared" si="13"/>
        <v/>
      </c>
      <c r="DD28" s="332" t="str">
        <f t="shared" si="13"/>
        <v/>
      </c>
      <c r="DE28" s="237" t="str">
        <f t="shared" si="13"/>
        <v/>
      </c>
      <c r="DF28" s="237" t="str">
        <f>IF(ISNUMBER(DF27/DF24),DF27/DF24,"")</f>
        <v/>
      </c>
      <c r="DG28" s="237" t="str">
        <f t="shared" si="13"/>
        <v/>
      </c>
      <c r="DH28" s="237" t="str">
        <f t="shared" si="13"/>
        <v/>
      </c>
      <c r="DI28" s="237">
        <f t="shared" si="13"/>
        <v>0</v>
      </c>
      <c r="DJ28" s="332">
        <f t="shared" si="13"/>
        <v>0</v>
      </c>
      <c r="DK28" s="237">
        <f t="shared" si="13"/>
        <v>0.5</v>
      </c>
      <c r="DL28" s="237">
        <f t="shared" si="13"/>
        <v>0</v>
      </c>
      <c r="DM28" s="237">
        <f t="shared" si="13"/>
        <v>0.5</v>
      </c>
      <c r="DN28" s="159"/>
      <c r="DO28" s="159"/>
    </row>
    <row r="29" spans="1:119" ht="37.5" customHeight="1" x14ac:dyDescent="0.25">
      <c r="A29" s="379" t="s">
        <v>650</v>
      </c>
      <c r="B29" s="293" t="s">
        <v>301</v>
      </c>
      <c r="C29" s="293"/>
      <c r="D29" s="294">
        <f t="shared" ref="D29:I29" si="14">SUMIF($J$3:$DM$3,D$3,$J29:$DM29)</f>
        <v>548</v>
      </c>
      <c r="E29" s="294">
        <f t="shared" si="14"/>
        <v>552</v>
      </c>
      <c r="F29" s="294">
        <f t="shared" si="14"/>
        <v>543</v>
      </c>
      <c r="G29" s="294">
        <f t="shared" si="14"/>
        <v>570</v>
      </c>
      <c r="H29" s="294">
        <f t="shared" si="14"/>
        <v>582</v>
      </c>
      <c r="I29" s="294">
        <f t="shared" si="14"/>
        <v>580</v>
      </c>
      <c r="J29" s="294">
        <v>44</v>
      </c>
      <c r="K29" s="294">
        <v>44</v>
      </c>
      <c r="L29" s="295">
        <v>44</v>
      </c>
      <c r="M29" s="294">
        <v>45</v>
      </c>
      <c r="N29" s="324">
        <v>46</v>
      </c>
      <c r="O29" s="294">
        <v>50</v>
      </c>
      <c r="P29" s="294">
        <v>42</v>
      </c>
      <c r="Q29" s="294">
        <v>46</v>
      </c>
      <c r="R29" s="295">
        <v>46</v>
      </c>
      <c r="S29" s="294">
        <v>55</v>
      </c>
      <c r="T29" s="324">
        <v>55</v>
      </c>
      <c r="U29" s="294">
        <v>56</v>
      </c>
      <c r="V29" s="294">
        <v>8</v>
      </c>
      <c r="W29" s="294">
        <v>8</v>
      </c>
      <c r="X29" s="295">
        <v>8</v>
      </c>
      <c r="Y29" s="294">
        <v>8</v>
      </c>
      <c r="Z29" s="324">
        <v>8</v>
      </c>
      <c r="AA29" s="294">
        <v>8</v>
      </c>
      <c r="AB29" s="294">
        <v>11</v>
      </c>
      <c r="AC29" s="294">
        <v>12</v>
      </c>
      <c r="AD29" s="295">
        <v>12</v>
      </c>
      <c r="AE29" s="294">
        <v>12</v>
      </c>
      <c r="AF29" s="324">
        <v>12</v>
      </c>
      <c r="AG29" s="294">
        <v>14</v>
      </c>
      <c r="AH29" s="294">
        <v>10</v>
      </c>
      <c r="AI29" s="294">
        <v>12</v>
      </c>
      <c r="AJ29" s="295">
        <v>12</v>
      </c>
      <c r="AK29" s="294">
        <v>12</v>
      </c>
      <c r="AL29" s="324">
        <v>12</v>
      </c>
      <c r="AM29" s="294">
        <v>12</v>
      </c>
      <c r="AN29" s="294"/>
      <c r="AO29" s="294"/>
      <c r="AP29" s="295"/>
      <c r="AQ29" s="294"/>
      <c r="AR29" s="294"/>
      <c r="AS29" s="294"/>
      <c r="AT29" s="294">
        <v>31</v>
      </c>
      <c r="AU29" s="294">
        <v>16</v>
      </c>
      <c r="AV29" s="295">
        <v>17</v>
      </c>
      <c r="AW29" s="294">
        <v>14</v>
      </c>
      <c r="AX29" s="324">
        <v>18</v>
      </c>
      <c r="AY29" s="294">
        <v>13</v>
      </c>
      <c r="AZ29" s="294">
        <v>53</v>
      </c>
      <c r="BA29" s="294">
        <v>55</v>
      </c>
      <c r="BB29" s="295">
        <v>55</v>
      </c>
      <c r="BC29" s="294">
        <v>56</v>
      </c>
      <c r="BD29" s="324">
        <v>56</v>
      </c>
      <c r="BE29" s="294">
        <v>56</v>
      </c>
      <c r="BF29" s="294">
        <v>3</v>
      </c>
      <c r="BG29" s="294">
        <v>6</v>
      </c>
      <c r="BH29" s="295">
        <v>9</v>
      </c>
      <c r="BI29" s="294">
        <v>9</v>
      </c>
      <c r="BJ29" s="324">
        <v>9</v>
      </c>
      <c r="BK29" s="294">
        <v>10</v>
      </c>
      <c r="BL29" s="294">
        <v>139</v>
      </c>
      <c r="BM29" s="294">
        <v>139</v>
      </c>
      <c r="BN29" s="389">
        <v>139</v>
      </c>
      <c r="BO29" s="294">
        <v>139</v>
      </c>
      <c r="BP29" s="324">
        <v>139</v>
      </c>
      <c r="BQ29" s="294">
        <v>139</v>
      </c>
      <c r="BR29" s="294">
        <v>2</v>
      </c>
      <c r="BS29" s="294">
        <v>3</v>
      </c>
      <c r="BT29" s="295">
        <v>3</v>
      </c>
      <c r="BU29" s="294">
        <v>4</v>
      </c>
      <c r="BV29" s="324">
        <v>4</v>
      </c>
      <c r="BW29" s="294">
        <v>4</v>
      </c>
      <c r="BX29" s="294">
        <v>75</v>
      </c>
      <c r="BY29" s="294">
        <v>75</v>
      </c>
      <c r="BZ29" s="295">
        <v>75</v>
      </c>
      <c r="CA29" s="294">
        <v>75</v>
      </c>
      <c r="CB29" s="324">
        <v>75</v>
      </c>
      <c r="CC29" s="294">
        <v>75</v>
      </c>
      <c r="CD29" s="294">
        <v>46</v>
      </c>
      <c r="CE29" s="294">
        <v>46</v>
      </c>
      <c r="CF29" s="295">
        <v>46</v>
      </c>
      <c r="CG29" s="294">
        <v>46</v>
      </c>
      <c r="CH29" s="324">
        <v>46</v>
      </c>
      <c r="CI29" s="294">
        <v>46</v>
      </c>
      <c r="CJ29" s="294">
        <v>8</v>
      </c>
      <c r="CK29" s="294">
        <v>9</v>
      </c>
      <c r="CL29" s="295">
        <v>10</v>
      </c>
      <c r="CM29" s="294">
        <v>10</v>
      </c>
      <c r="CN29" s="324">
        <v>11</v>
      </c>
      <c r="CO29" s="294">
        <v>10</v>
      </c>
      <c r="CP29" s="294">
        <v>16</v>
      </c>
      <c r="CQ29" s="294">
        <v>17</v>
      </c>
      <c r="CR29" s="295">
        <v>17</v>
      </c>
      <c r="CS29" s="294">
        <v>19</v>
      </c>
      <c r="CT29" s="324">
        <v>19</v>
      </c>
      <c r="CU29" s="294">
        <v>19</v>
      </c>
      <c r="CV29" s="294">
        <v>45</v>
      </c>
      <c r="CW29" s="294">
        <v>49</v>
      </c>
      <c r="CX29" s="295">
        <v>49</v>
      </c>
      <c r="CY29" s="294">
        <v>51</v>
      </c>
      <c r="CZ29" s="324">
        <v>51</v>
      </c>
      <c r="DA29" s="294">
        <v>53</v>
      </c>
      <c r="DB29" s="294">
        <v>3</v>
      </c>
      <c r="DC29" s="294">
        <v>3</v>
      </c>
      <c r="DD29" s="295">
        <v>3</v>
      </c>
      <c r="DE29" s="294">
        <v>3</v>
      </c>
      <c r="DF29" s="324">
        <v>3</v>
      </c>
      <c r="DG29" s="294">
        <v>3</v>
      </c>
      <c r="DH29" s="294">
        <v>12</v>
      </c>
      <c r="DI29" s="294">
        <v>12</v>
      </c>
      <c r="DJ29" s="295">
        <v>7</v>
      </c>
      <c r="DK29" s="294">
        <v>12</v>
      </c>
      <c r="DL29" s="324">
        <v>9</v>
      </c>
      <c r="DM29" s="294">
        <v>12</v>
      </c>
      <c r="DN29" s="228"/>
      <c r="DO29" s="228"/>
    </row>
    <row r="30" spans="1:119" s="160" customFormat="1" ht="23.25" customHeight="1" x14ac:dyDescent="0.25">
      <c r="A30" s="379" t="s">
        <v>651</v>
      </c>
      <c r="B30" s="296" t="s">
        <v>300</v>
      </c>
      <c r="C30" s="296"/>
      <c r="D30" s="157">
        <f>IF(ISNUMBER(D29/D23),D29/D23,"")</f>
        <v>0.9102990033222591</v>
      </c>
      <c r="E30" s="157">
        <f t="shared" ref="E30:DB30" si="15">IF(ISNUMBER(E29/E23),E29/E23,"")</f>
        <v>0.86792452830188682</v>
      </c>
      <c r="F30" s="157">
        <f t="shared" si="15"/>
        <v>0.87299035369774924</v>
      </c>
      <c r="G30" s="157">
        <f t="shared" si="15"/>
        <v>0.8571428571428571</v>
      </c>
      <c r="H30" s="157">
        <f>IF(ISNUMBER(H29/H23),H29/H23,"")</f>
        <v>0.86350148367952517</v>
      </c>
      <c r="I30" s="157">
        <f t="shared" si="15"/>
        <v>0.83694083694083699</v>
      </c>
      <c r="J30" s="157">
        <f t="shared" si="15"/>
        <v>1</v>
      </c>
      <c r="K30" s="157">
        <f t="shared" si="15"/>
        <v>1</v>
      </c>
      <c r="L30" s="332">
        <f t="shared" si="15"/>
        <v>1</v>
      </c>
      <c r="M30" s="157">
        <f t="shared" si="15"/>
        <v>1</v>
      </c>
      <c r="N30" s="157">
        <f>IF(ISNUMBER(N29/N23),N29/N23,"")</f>
        <v>1</v>
      </c>
      <c r="O30" s="157">
        <f t="shared" si="15"/>
        <v>1</v>
      </c>
      <c r="P30" s="157">
        <f t="shared" si="15"/>
        <v>1</v>
      </c>
      <c r="Q30" s="157">
        <f t="shared" si="15"/>
        <v>1</v>
      </c>
      <c r="R30" s="332">
        <f t="shared" si="15"/>
        <v>1</v>
      </c>
      <c r="S30" s="157">
        <f t="shared" si="15"/>
        <v>1</v>
      </c>
      <c r="T30" s="157">
        <v>1</v>
      </c>
      <c r="U30" s="157">
        <f t="shared" si="15"/>
        <v>1</v>
      </c>
      <c r="V30" s="157">
        <f t="shared" si="15"/>
        <v>1</v>
      </c>
      <c r="W30" s="157">
        <f t="shared" si="15"/>
        <v>1</v>
      </c>
      <c r="X30" s="332">
        <f t="shared" si="15"/>
        <v>1</v>
      </c>
      <c r="Y30" s="157">
        <f t="shared" si="15"/>
        <v>1</v>
      </c>
      <c r="Z30" s="157">
        <f>IF(ISNUMBER(Z29/Z23),Z29/Z23,"")</f>
        <v>1</v>
      </c>
      <c r="AA30" s="157">
        <f t="shared" si="15"/>
        <v>1</v>
      </c>
      <c r="AB30" s="157">
        <f t="shared" si="15"/>
        <v>1</v>
      </c>
      <c r="AC30" s="157">
        <f t="shared" si="15"/>
        <v>1</v>
      </c>
      <c r="AD30" s="332">
        <f t="shared" si="15"/>
        <v>1</v>
      </c>
      <c r="AE30" s="157">
        <f t="shared" si="15"/>
        <v>1</v>
      </c>
      <c r="AF30" s="157">
        <f t="shared" si="15"/>
        <v>1</v>
      </c>
      <c r="AG30" s="157">
        <f t="shared" si="15"/>
        <v>1</v>
      </c>
      <c r="AH30" s="157">
        <f t="shared" si="15"/>
        <v>0.23255813953488372</v>
      </c>
      <c r="AI30" s="157">
        <f t="shared" si="15"/>
        <v>0.27906976744186046</v>
      </c>
      <c r="AJ30" s="332">
        <f t="shared" si="15"/>
        <v>0.27906976744186046</v>
      </c>
      <c r="AK30" s="157">
        <f t="shared" si="15"/>
        <v>0.27906976744186046</v>
      </c>
      <c r="AL30" s="157">
        <f>IF(ISNUMBER(AL29/AL23),AL29/AL23,"")</f>
        <v>0.27906976744186046</v>
      </c>
      <c r="AM30" s="157">
        <f t="shared" si="15"/>
        <v>0.30769230769230771</v>
      </c>
      <c r="AN30" s="157" t="str">
        <f t="shared" si="15"/>
        <v/>
      </c>
      <c r="AO30" s="157" t="str">
        <f t="shared" si="15"/>
        <v/>
      </c>
      <c r="AP30" s="332" t="str">
        <f t="shared" si="15"/>
        <v/>
      </c>
      <c r="AQ30" s="157" t="str">
        <f t="shared" si="15"/>
        <v/>
      </c>
      <c r="AR30" s="157"/>
      <c r="AS30" s="157" t="str">
        <f t="shared" si="15"/>
        <v/>
      </c>
      <c r="AT30" s="157">
        <f t="shared" si="15"/>
        <v>0.79487179487179482</v>
      </c>
      <c r="AU30" s="157">
        <f t="shared" si="15"/>
        <v>0.38095238095238093</v>
      </c>
      <c r="AV30" s="332">
        <f t="shared" si="15"/>
        <v>0.39534883720930231</v>
      </c>
      <c r="AW30" s="157">
        <f t="shared" si="15"/>
        <v>0.29166666666666669</v>
      </c>
      <c r="AX30" s="157">
        <f t="shared" si="15"/>
        <v>0.375</v>
      </c>
      <c r="AY30" s="157">
        <f t="shared" si="15"/>
        <v>0.25490196078431371</v>
      </c>
      <c r="AZ30" s="157">
        <f t="shared" si="15"/>
        <v>1</v>
      </c>
      <c r="BA30" s="157">
        <f t="shared" si="15"/>
        <v>1</v>
      </c>
      <c r="BB30" s="332">
        <f t="shared" si="15"/>
        <v>1</v>
      </c>
      <c r="BC30" s="157">
        <f t="shared" si="15"/>
        <v>1</v>
      </c>
      <c r="BD30" s="157">
        <f>IF(ISNUMBER(BD29/BD23),BD29/BD23,"")</f>
        <v>1</v>
      </c>
      <c r="BE30" s="157">
        <f t="shared" si="15"/>
        <v>1</v>
      </c>
      <c r="BF30" s="157">
        <f t="shared" si="15"/>
        <v>0.33333333333333331</v>
      </c>
      <c r="BG30" s="157">
        <f t="shared" si="15"/>
        <v>0.6</v>
      </c>
      <c r="BH30" s="332">
        <f t="shared" si="15"/>
        <v>0.9</v>
      </c>
      <c r="BI30" s="157">
        <f t="shared" si="15"/>
        <v>0.9</v>
      </c>
      <c r="BJ30" s="157">
        <f t="shared" si="15"/>
        <v>0.9</v>
      </c>
      <c r="BK30" s="157">
        <f t="shared" si="15"/>
        <v>1</v>
      </c>
      <c r="BL30" s="157">
        <f t="shared" si="15"/>
        <v>0.99285714285714288</v>
      </c>
      <c r="BM30" s="157">
        <f t="shared" si="15"/>
        <v>0.87421383647798745</v>
      </c>
      <c r="BN30" s="390">
        <f t="shared" si="15"/>
        <v>0.87421383647798745</v>
      </c>
      <c r="BO30" s="157">
        <f t="shared" si="15"/>
        <v>0.82738095238095233</v>
      </c>
      <c r="BP30" s="157">
        <f>IF(ISNUMBER(BP29/BP23),BP29/BP23,"")</f>
        <v>0.82738095238095233</v>
      </c>
      <c r="BQ30" s="157">
        <f t="shared" si="15"/>
        <v>0.74331550802139035</v>
      </c>
      <c r="BR30" s="157">
        <f t="shared" si="15"/>
        <v>0.5</v>
      </c>
      <c r="BS30" s="157">
        <f t="shared" si="15"/>
        <v>0.75</v>
      </c>
      <c r="BT30" s="332">
        <f t="shared" si="15"/>
        <v>0.75</v>
      </c>
      <c r="BU30" s="157">
        <f t="shared" si="15"/>
        <v>1</v>
      </c>
      <c r="BV30" s="157">
        <f t="shared" si="15"/>
        <v>1</v>
      </c>
      <c r="BW30" s="157">
        <f t="shared" si="15"/>
        <v>1</v>
      </c>
      <c r="BX30" s="157">
        <f t="shared" si="15"/>
        <v>1</v>
      </c>
      <c r="BY30" s="157">
        <f t="shared" si="15"/>
        <v>1</v>
      </c>
      <c r="BZ30" s="332">
        <f t="shared" si="15"/>
        <v>1</v>
      </c>
      <c r="CA30" s="157">
        <f t="shared" si="15"/>
        <v>1</v>
      </c>
      <c r="CB30" s="157">
        <f>IF(ISNUMBER(CB29/CB23),CB29/CB23,"")</f>
        <v>1</v>
      </c>
      <c r="CC30" s="157">
        <f t="shared" si="15"/>
        <v>1</v>
      </c>
      <c r="CD30" s="157">
        <f t="shared" si="15"/>
        <v>1</v>
      </c>
      <c r="CE30" s="157">
        <f t="shared" si="15"/>
        <v>1</v>
      </c>
      <c r="CF30" s="332">
        <f t="shared" si="15"/>
        <v>1</v>
      </c>
      <c r="CG30" s="157">
        <f t="shared" si="15"/>
        <v>1</v>
      </c>
      <c r="CH30" s="157">
        <f t="shared" si="15"/>
        <v>1</v>
      </c>
      <c r="CI30" s="157">
        <f t="shared" si="15"/>
        <v>1</v>
      </c>
      <c r="CJ30" s="157">
        <f t="shared" si="15"/>
        <v>0.8</v>
      </c>
      <c r="CK30" s="157">
        <f t="shared" si="15"/>
        <v>0.9</v>
      </c>
      <c r="CL30" s="332">
        <f t="shared" si="15"/>
        <v>1</v>
      </c>
      <c r="CM30" s="157">
        <f t="shared" si="15"/>
        <v>1</v>
      </c>
      <c r="CN30" s="157">
        <f>IF(ISNUMBER(CN29/CN23),CN29/CN23,"")</f>
        <v>1</v>
      </c>
      <c r="CO30" s="157">
        <f t="shared" si="15"/>
        <v>1</v>
      </c>
      <c r="CP30" s="157">
        <f t="shared" si="15"/>
        <v>0.88888888888888884</v>
      </c>
      <c r="CQ30" s="157">
        <f t="shared" si="15"/>
        <v>0.94444444444444442</v>
      </c>
      <c r="CR30" s="332">
        <f t="shared" si="15"/>
        <v>0.94444444444444442</v>
      </c>
      <c r="CS30" s="157">
        <f t="shared" si="15"/>
        <v>1</v>
      </c>
      <c r="CT30" s="157">
        <f t="shared" si="15"/>
        <v>1</v>
      </c>
      <c r="CU30" s="157">
        <f t="shared" si="15"/>
        <v>1</v>
      </c>
      <c r="CV30" s="157">
        <f t="shared" si="15"/>
        <v>1</v>
      </c>
      <c r="CW30" s="157">
        <f t="shared" si="15"/>
        <v>1</v>
      </c>
      <c r="CX30" s="332">
        <f t="shared" si="15"/>
        <v>1</v>
      </c>
      <c r="CY30" s="157">
        <f t="shared" si="15"/>
        <v>1</v>
      </c>
      <c r="CZ30" s="157">
        <f>IF(ISNUMBER(CZ29/CZ23),CZ29/CZ23,"")</f>
        <v>1</v>
      </c>
      <c r="DA30" s="157">
        <f t="shared" si="15"/>
        <v>1</v>
      </c>
      <c r="DB30" s="157">
        <f t="shared" si="15"/>
        <v>1</v>
      </c>
      <c r="DC30" s="157">
        <f t="shared" ref="DC30:DM30" si="16">IF(ISNUMBER(DC29/DC23),DC29/DC23,"")</f>
        <v>1</v>
      </c>
      <c r="DD30" s="332">
        <v>1</v>
      </c>
      <c r="DE30" s="157">
        <f t="shared" si="16"/>
        <v>1</v>
      </c>
      <c r="DF30" s="157">
        <f t="shared" si="16"/>
        <v>1</v>
      </c>
      <c r="DG30" s="157">
        <f t="shared" si="16"/>
        <v>1</v>
      </c>
      <c r="DH30" s="157">
        <f t="shared" si="16"/>
        <v>1</v>
      </c>
      <c r="DI30" s="157">
        <f t="shared" si="16"/>
        <v>1</v>
      </c>
      <c r="DJ30" s="332">
        <f t="shared" si="16"/>
        <v>1</v>
      </c>
      <c r="DK30" s="157">
        <f t="shared" si="16"/>
        <v>1</v>
      </c>
      <c r="DL30" s="157">
        <f>IF(ISNUMBER(DL29/DL23),DL29/DL23,"")</f>
        <v>1</v>
      </c>
      <c r="DM30" s="157">
        <f t="shared" si="16"/>
        <v>1</v>
      </c>
      <c r="DN30" s="159"/>
      <c r="DO30" s="159"/>
    </row>
    <row r="31" spans="1:119" ht="23.25" customHeight="1" x14ac:dyDescent="0.25">
      <c r="A31" s="379" t="s">
        <v>21</v>
      </c>
      <c r="B31" s="293" t="s">
        <v>22</v>
      </c>
      <c r="C31" s="293"/>
      <c r="D31" s="294" t="str">
        <f>"12/"&amp;SUMIF($J$3:$DM$3,D$3,$J31:$DM31)</f>
        <v>12/24</v>
      </c>
      <c r="E31" s="294" t="str">
        <f>"20/"&amp;SUMIF($J$3:$DM$3,E$3,$J31:$DM31)</f>
        <v>20/43</v>
      </c>
      <c r="F31" s="294" t="str">
        <f>"20/"&amp;SUMIF($J$3:$DM$3,F$3,$J31:$DM31)</f>
        <v>20/43</v>
      </c>
      <c r="G31" s="294" t="str">
        <f>"22/"&amp;SUMIF($J$3:$DM$3,G$3,$J31:$DM31)</f>
        <v>22/56</v>
      </c>
      <c r="H31" s="294" t="str">
        <f>"22/"&amp;SUMIF($J$3:$DM$3,H$3,$J31:$DM31)</f>
        <v>22/55</v>
      </c>
      <c r="I31" s="294" t="str">
        <f>"24/"&amp;SUMIF($J$3:$DM$3,I$3,$J31:$DM31)</f>
        <v>24/69</v>
      </c>
      <c r="J31" s="294">
        <v>1</v>
      </c>
      <c r="K31" s="294">
        <v>3</v>
      </c>
      <c r="L31" s="295">
        <v>3</v>
      </c>
      <c r="M31" s="294">
        <v>5</v>
      </c>
      <c r="N31" s="324">
        <v>5</v>
      </c>
      <c r="O31" s="294">
        <v>6</v>
      </c>
      <c r="P31" s="294">
        <v>2</v>
      </c>
      <c r="Q31" s="294">
        <v>4</v>
      </c>
      <c r="R31" s="295">
        <v>4</v>
      </c>
      <c r="S31" s="294">
        <v>5</v>
      </c>
      <c r="T31" s="324">
        <v>5</v>
      </c>
      <c r="U31" s="294">
        <v>6</v>
      </c>
      <c r="V31" s="294"/>
      <c r="W31" s="294"/>
      <c r="X31" s="295"/>
      <c r="Y31" s="294"/>
      <c r="Z31" s="324"/>
      <c r="AA31" s="294"/>
      <c r="AB31" s="294">
        <v>0</v>
      </c>
      <c r="AC31" s="294">
        <v>1</v>
      </c>
      <c r="AD31" s="295">
        <v>1</v>
      </c>
      <c r="AE31" s="294">
        <v>2</v>
      </c>
      <c r="AF31" s="324">
        <v>2</v>
      </c>
      <c r="AG31" s="294">
        <v>4</v>
      </c>
      <c r="AH31" s="294">
        <v>3</v>
      </c>
      <c r="AI31" s="294">
        <v>3</v>
      </c>
      <c r="AJ31" s="295">
        <v>3</v>
      </c>
      <c r="AK31" s="294">
        <v>4</v>
      </c>
      <c r="AL31" s="324">
        <v>4</v>
      </c>
      <c r="AM31" s="294">
        <v>4</v>
      </c>
      <c r="AN31" s="294"/>
      <c r="AO31" s="294"/>
      <c r="AP31" s="295"/>
      <c r="AQ31" s="294"/>
      <c r="AR31" s="294"/>
      <c r="AS31" s="294"/>
      <c r="AT31" s="294">
        <v>3</v>
      </c>
      <c r="AU31" s="294">
        <v>8</v>
      </c>
      <c r="AV31" s="295">
        <v>8</v>
      </c>
      <c r="AW31" s="294">
        <v>8</v>
      </c>
      <c r="AX31" s="324">
        <v>8</v>
      </c>
      <c r="AY31" s="294">
        <v>8</v>
      </c>
      <c r="AZ31" s="294">
        <v>2</v>
      </c>
      <c r="BA31" s="294">
        <v>3</v>
      </c>
      <c r="BB31" s="295">
        <v>3</v>
      </c>
      <c r="BC31" s="294">
        <v>4</v>
      </c>
      <c r="BD31" s="324">
        <v>4</v>
      </c>
      <c r="BE31" s="294">
        <v>4</v>
      </c>
      <c r="BF31" s="294">
        <v>0</v>
      </c>
      <c r="BG31" s="294">
        <v>0</v>
      </c>
      <c r="BH31" s="295"/>
      <c r="BI31" s="294">
        <v>0</v>
      </c>
      <c r="BJ31" s="324"/>
      <c r="BK31" s="294">
        <v>0</v>
      </c>
      <c r="BL31" s="294">
        <v>1</v>
      </c>
      <c r="BM31" s="294">
        <v>3</v>
      </c>
      <c r="BN31" s="389">
        <v>3</v>
      </c>
      <c r="BO31" s="294">
        <v>5</v>
      </c>
      <c r="BP31" s="324">
        <v>5</v>
      </c>
      <c r="BQ31" s="294">
        <v>8</v>
      </c>
      <c r="BR31" s="294">
        <v>0</v>
      </c>
      <c r="BS31" s="294">
        <v>0</v>
      </c>
      <c r="BT31" s="295"/>
      <c r="BU31" s="294">
        <v>0</v>
      </c>
      <c r="BV31" s="324"/>
      <c r="BW31" s="294">
        <v>0</v>
      </c>
      <c r="BX31" s="294">
        <v>6</v>
      </c>
      <c r="BY31" s="294">
        <v>8</v>
      </c>
      <c r="BZ31" s="295">
        <v>8</v>
      </c>
      <c r="CA31" s="294">
        <v>8</v>
      </c>
      <c r="CB31" s="324">
        <v>8</v>
      </c>
      <c r="CC31" s="294">
        <v>8</v>
      </c>
      <c r="CD31" s="294">
        <v>2</v>
      </c>
      <c r="CE31" s="294">
        <v>3</v>
      </c>
      <c r="CF31" s="295">
        <v>3</v>
      </c>
      <c r="CG31" s="294">
        <v>3</v>
      </c>
      <c r="CH31" s="324">
        <v>3</v>
      </c>
      <c r="CI31" s="294">
        <v>4</v>
      </c>
      <c r="CJ31" s="294">
        <v>1</v>
      </c>
      <c r="CK31" s="294">
        <v>2</v>
      </c>
      <c r="CL31" s="295">
        <v>2</v>
      </c>
      <c r="CM31" s="294">
        <v>3</v>
      </c>
      <c r="CN31" s="324">
        <v>4</v>
      </c>
      <c r="CO31" s="294">
        <v>5</v>
      </c>
      <c r="CP31" s="294">
        <v>2</v>
      </c>
      <c r="CQ31" s="294">
        <v>2</v>
      </c>
      <c r="CR31" s="295">
        <v>2</v>
      </c>
      <c r="CS31" s="294">
        <v>3</v>
      </c>
      <c r="CT31" s="324">
        <v>3</v>
      </c>
      <c r="CU31" s="294">
        <v>4</v>
      </c>
      <c r="CV31" s="294">
        <v>1</v>
      </c>
      <c r="CW31" s="294">
        <v>2</v>
      </c>
      <c r="CX31" s="295">
        <v>2</v>
      </c>
      <c r="CY31" s="294">
        <v>4</v>
      </c>
      <c r="CZ31" s="324">
        <v>4</v>
      </c>
      <c r="DA31" s="294">
        <v>5</v>
      </c>
      <c r="DB31" s="294">
        <v>0</v>
      </c>
      <c r="DC31" s="294">
        <v>0</v>
      </c>
      <c r="DD31" s="295"/>
      <c r="DE31" s="294">
        <v>0</v>
      </c>
      <c r="DF31" s="324"/>
      <c r="DG31" s="294">
        <v>0</v>
      </c>
      <c r="DH31" s="294"/>
      <c r="DI31" s="294">
        <v>1</v>
      </c>
      <c r="DJ31" s="295">
        <v>1</v>
      </c>
      <c r="DK31" s="294">
        <v>2</v>
      </c>
      <c r="DL31" s="324"/>
      <c r="DM31" s="294">
        <v>3</v>
      </c>
      <c r="DN31" s="228" t="s">
        <v>72</v>
      </c>
      <c r="DO31" s="228"/>
    </row>
    <row r="32" spans="1:119" s="344" customFormat="1" ht="368.25" customHeight="1" x14ac:dyDescent="0.25">
      <c r="A32" s="379" t="s">
        <v>23</v>
      </c>
      <c r="B32" s="293" t="s">
        <v>24</v>
      </c>
      <c r="C32" s="293"/>
      <c r="D32" s="283" t="s">
        <v>434</v>
      </c>
      <c r="E32" s="283" t="s">
        <v>318</v>
      </c>
      <c r="F32" s="326" t="s">
        <v>318</v>
      </c>
      <c r="G32" s="283" t="s">
        <v>435</v>
      </c>
      <c r="H32" s="283" t="s">
        <v>435</v>
      </c>
      <c r="I32" s="283" t="s">
        <v>348</v>
      </c>
      <c r="J32" s="283" t="s">
        <v>94</v>
      </c>
      <c r="K32" s="283" t="s">
        <v>604</v>
      </c>
      <c r="L32" s="307" t="s">
        <v>806</v>
      </c>
      <c r="M32" s="283" t="s">
        <v>605</v>
      </c>
      <c r="N32" s="418" t="s">
        <v>850</v>
      </c>
      <c r="O32" s="283" t="s">
        <v>606</v>
      </c>
      <c r="P32" s="283" t="s">
        <v>238</v>
      </c>
      <c r="Q32" s="283" t="s">
        <v>607</v>
      </c>
      <c r="R32" s="307" t="s">
        <v>800</v>
      </c>
      <c r="S32" s="283" t="s">
        <v>608</v>
      </c>
      <c r="T32" s="418" t="s">
        <v>848</v>
      </c>
      <c r="U32" s="283" t="s">
        <v>609</v>
      </c>
      <c r="V32" s="283"/>
      <c r="W32" s="283"/>
      <c r="X32" s="307"/>
      <c r="Y32" s="283"/>
      <c r="Z32" s="418"/>
      <c r="AA32" s="283"/>
      <c r="AB32" s="343">
        <v>0</v>
      </c>
      <c r="AC32" s="283" t="s">
        <v>133</v>
      </c>
      <c r="AD32" s="307" t="s">
        <v>133</v>
      </c>
      <c r="AE32" s="283" t="s">
        <v>610</v>
      </c>
      <c r="AF32" s="418" t="s">
        <v>840</v>
      </c>
      <c r="AG32" s="283" t="s">
        <v>611</v>
      </c>
      <c r="AH32" s="283" t="s">
        <v>85</v>
      </c>
      <c r="AI32" s="283" t="s">
        <v>85</v>
      </c>
      <c r="AJ32" s="307" t="s">
        <v>85</v>
      </c>
      <c r="AK32" s="283" t="s">
        <v>612</v>
      </c>
      <c r="AL32" s="418" t="s">
        <v>843</v>
      </c>
      <c r="AM32" s="283" t="s">
        <v>86</v>
      </c>
      <c r="AN32" s="283"/>
      <c r="AO32" s="283"/>
      <c r="AP32" s="307"/>
      <c r="AQ32" s="283"/>
      <c r="AR32" s="283"/>
      <c r="AS32" s="283"/>
      <c r="AT32" s="283" t="s">
        <v>243</v>
      </c>
      <c r="AU32" s="283" t="s">
        <v>613</v>
      </c>
      <c r="AV32" s="307" t="s">
        <v>804</v>
      </c>
      <c r="AW32" s="283" t="s">
        <v>503</v>
      </c>
      <c r="AX32" s="283" t="s">
        <v>503</v>
      </c>
      <c r="AY32" s="283" t="s">
        <v>503</v>
      </c>
      <c r="AZ32" s="283" t="s">
        <v>242</v>
      </c>
      <c r="BA32" s="283" t="s">
        <v>614</v>
      </c>
      <c r="BB32" s="307" t="s">
        <v>803</v>
      </c>
      <c r="BC32" s="283" t="s">
        <v>615</v>
      </c>
      <c r="BD32" s="418" t="s">
        <v>837</v>
      </c>
      <c r="BE32" s="283" t="s">
        <v>504</v>
      </c>
      <c r="BF32" s="283"/>
      <c r="BG32" s="283"/>
      <c r="BH32" s="307">
        <v>0</v>
      </c>
      <c r="BI32" s="283"/>
      <c r="BJ32" s="418">
        <v>0</v>
      </c>
      <c r="BK32" s="283"/>
      <c r="BL32" s="283" t="s">
        <v>117</v>
      </c>
      <c r="BM32" s="283" t="s">
        <v>616</v>
      </c>
      <c r="BN32" s="392" t="s">
        <v>616</v>
      </c>
      <c r="BO32" s="283" t="s">
        <v>617</v>
      </c>
      <c r="BP32" s="418" t="str">
        <f>$BO$32</f>
        <v>43.01.09 Повар, кондитер
15.01.05 Сварщик (ручной и частично механизированной сварки (наплавки)
15.02.12 Монтаж, техническое обслуживание и ремонт промышленного оборудования (по отраслям)
15.01.31 Мастер контрольно-измерительных приборов и автоматики
27.02.06 Контроль работы измерительных приборов</v>
      </c>
      <c r="BQ32" s="283" t="s">
        <v>695</v>
      </c>
      <c r="BR32" s="283"/>
      <c r="BS32" s="283"/>
      <c r="BT32" s="307"/>
      <c r="BU32" s="283"/>
      <c r="BV32" s="418"/>
      <c r="BW32" s="283"/>
      <c r="BX32" s="283" t="s">
        <v>244</v>
      </c>
      <c r="BY32" s="283" t="s">
        <v>618</v>
      </c>
      <c r="BZ32" s="307" t="s">
        <v>805</v>
      </c>
      <c r="CA32" s="283" t="s">
        <v>505</v>
      </c>
      <c r="CB32" s="418" t="s">
        <v>505</v>
      </c>
      <c r="CC32" s="283" t="s">
        <v>505</v>
      </c>
      <c r="CD32" s="283" t="s">
        <v>245</v>
      </c>
      <c r="CE32" s="283" t="s">
        <v>506</v>
      </c>
      <c r="CF32" s="384" t="s">
        <v>507</v>
      </c>
      <c r="CG32" s="283" t="s">
        <v>507</v>
      </c>
      <c r="CH32" s="418" t="s">
        <v>507</v>
      </c>
      <c r="CI32" s="283" t="s">
        <v>508</v>
      </c>
      <c r="CJ32" s="283" t="s">
        <v>117</v>
      </c>
      <c r="CK32" s="283" t="s">
        <v>509</v>
      </c>
      <c r="CL32" s="307" t="s">
        <v>798</v>
      </c>
      <c r="CM32" s="283" t="s">
        <v>510</v>
      </c>
      <c r="CN32" s="418" t="s">
        <v>831</v>
      </c>
      <c r="CO32" s="283" t="s">
        <v>511</v>
      </c>
      <c r="CP32" s="283" t="s">
        <v>248</v>
      </c>
      <c r="CQ32" s="283" t="s">
        <v>248</v>
      </c>
      <c r="CR32" s="307" t="s">
        <v>248</v>
      </c>
      <c r="CS32" s="283" t="s">
        <v>512</v>
      </c>
      <c r="CT32" s="418" t="s">
        <v>860</v>
      </c>
      <c r="CU32" s="283" t="s">
        <v>513</v>
      </c>
      <c r="CV32" s="283" t="s">
        <v>247</v>
      </c>
      <c r="CW32" s="283" t="s">
        <v>514</v>
      </c>
      <c r="CX32" s="307" t="s">
        <v>514</v>
      </c>
      <c r="CY32" s="283" t="s">
        <v>515</v>
      </c>
      <c r="CZ32" s="418" t="s">
        <v>856</v>
      </c>
      <c r="DA32" s="283" t="s">
        <v>516</v>
      </c>
      <c r="DB32" s="283"/>
      <c r="DC32" s="283"/>
      <c r="DD32" s="307"/>
      <c r="DE32" s="283"/>
      <c r="DF32" s="418"/>
      <c r="DG32" s="283"/>
      <c r="DH32" s="283"/>
      <c r="DI32" s="283" t="s">
        <v>250</v>
      </c>
      <c r="DJ32" s="307" t="s">
        <v>250</v>
      </c>
      <c r="DK32" s="283" t="s">
        <v>619</v>
      </c>
      <c r="DL32" s="418" t="s">
        <v>827</v>
      </c>
      <c r="DM32" s="283" t="s">
        <v>517</v>
      </c>
      <c r="DN32" s="283"/>
      <c r="DO32" s="283"/>
    </row>
    <row r="33" spans="1:119" s="352" customFormat="1" x14ac:dyDescent="0.25">
      <c r="A33" s="362" t="s">
        <v>25</v>
      </c>
      <c r="B33" s="406" t="s">
        <v>26</v>
      </c>
      <c r="C33" s="406"/>
      <c r="D33" s="362">
        <f t="shared" ref="D33:I34" si="17">SUMIF($J$3:$DM$3,D$3,$J33:$DM33)</f>
        <v>10835</v>
      </c>
      <c r="E33" s="362">
        <f t="shared" si="17"/>
        <v>11035</v>
      </c>
      <c r="F33" s="362">
        <f t="shared" si="17"/>
        <v>10222</v>
      </c>
      <c r="G33" s="362">
        <f t="shared" si="17"/>
        <v>11170</v>
      </c>
      <c r="H33" s="362">
        <f t="shared" si="17"/>
        <v>11879</v>
      </c>
      <c r="I33" s="362">
        <f t="shared" si="17"/>
        <v>11376</v>
      </c>
      <c r="J33" s="362">
        <v>795</v>
      </c>
      <c r="K33" s="362">
        <v>760</v>
      </c>
      <c r="L33" s="363">
        <v>768</v>
      </c>
      <c r="M33" s="362">
        <v>749</v>
      </c>
      <c r="N33" s="419">
        <v>760</v>
      </c>
      <c r="O33" s="362">
        <v>752</v>
      </c>
      <c r="P33" s="362">
        <v>665</v>
      </c>
      <c r="Q33" s="362">
        <v>736</v>
      </c>
      <c r="R33" s="363">
        <v>690</v>
      </c>
      <c r="S33" s="362">
        <v>747</v>
      </c>
      <c r="T33" s="419">
        <v>674</v>
      </c>
      <c r="U33" s="362">
        <v>748</v>
      </c>
      <c r="V33" s="362">
        <v>744</v>
      </c>
      <c r="W33" s="362">
        <f>V33-25</f>
        <v>719</v>
      </c>
      <c r="X33" s="363">
        <v>703</v>
      </c>
      <c r="Y33" s="362">
        <f>W33</f>
        <v>719</v>
      </c>
      <c r="Z33" s="419">
        <v>735</v>
      </c>
      <c r="AA33" s="362">
        <f>Y33</f>
        <v>719</v>
      </c>
      <c r="AB33" s="362">
        <v>304</v>
      </c>
      <c r="AC33" s="362">
        <v>321</v>
      </c>
      <c r="AD33" s="363">
        <v>308</v>
      </c>
      <c r="AE33" s="362">
        <v>349</v>
      </c>
      <c r="AF33" s="419">
        <v>309</v>
      </c>
      <c r="AG33" s="362">
        <v>377</v>
      </c>
      <c r="AH33" s="362">
        <v>447</v>
      </c>
      <c r="AI33" s="362">
        <v>459</v>
      </c>
      <c r="AJ33" s="363">
        <v>449</v>
      </c>
      <c r="AK33" s="362">
        <v>479</v>
      </c>
      <c r="AL33" s="419">
        <v>474</v>
      </c>
      <c r="AM33" s="362">
        <v>483</v>
      </c>
      <c r="AN33" s="294">
        <v>189</v>
      </c>
      <c r="AO33" s="294">
        <v>190</v>
      </c>
      <c r="AP33" s="295">
        <v>195</v>
      </c>
      <c r="AQ33" s="294">
        <v>190</v>
      </c>
      <c r="AR33" s="294">
        <v>213</v>
      </c>
      <c r="AS33" s="294">
        <v>190</v>
      </c>
      <c r="AT33" s="362">
        <v>1341</v>
      </c>
      <c r="AU33" s="362">
        <v>1316</v>
      </c>
      <c r="AV33" s="365">
        <v>1320</v>
      </c>
      <c r="AW33" s="362">
        <v>1292</v>
      </c>
      <c r="AX33" s="419">
        <v>1267</v>
      </c>
      <c r="AY33" s="362">
        <v>1393</v>
      </c>
      <c r="AZ33" s="362">
        <v>1001</v>
      </c>
      <c r="BA33" s="362">
        <v>1050</v>
      </c>
      <c r="BB33" s="363">
        <v>991</v>
      </c>
      <c r="BC33" s="362">
        <v>1075</v>
      </c>
      <c r="BD33" s="419">
        <v>1094</v>
      </c>
      <c r="BE33" s="362">
        <v>1100</v>
      </c>
      <c r="BF33" s="362">
        <v>640</v>
      </c>
      <c r="BG33" s="362">
        <v>660</v>
      </c>
      <c r="BH33" s="363">
        <v>708</v>
      </c>
      <c r="BI33" s="362">
        <v>680</v>
      </c>
      <c r="BJ33" s="419">
        <v>708</v>
      </c>
      <c r="BK33" s="362">
        <v>680</v>
      </c>
      <c r="BL33" s="362">
        <v>699</v>
      </c>
      <c r="BM33" s="362">
        <v>730</v>
      </c>
      <c r="BN33" s="407">
        <v>722</v>
      </c>
      <c r="BO33" s="362">
        <v>760</v>
      </c>
      <c r="BP33" s="419">
        <v>739</v>
      </c>
      <c r="BQ33" s="362">
        <v>800</v>
      </c>
      <c r="BR33" s="362">
        <v>661</v>
      </c>
      <c r="BS33" s="362">
        <v>700</v>
      </c>
      <c r="BT33" s="363">
        <v>728</v>
      </c>
      <c r="BU33" s="362">
        <v>705</v>
      </c>
      <c r="BV33" s="419">
        <v>706</v>
      </c>
      <c r="BW33" s="362">
        <v>710</v>
      </c>
      <c r="BX33" s="362">
        <v>1192</v>
      </c>
      <c r="BY33" s="362">
        <v>1170</v>
      </c>
      <c r="BZ33" s="363">
        <v>1174</v>
      </c>
      <c r="CA33" s="362">
        <v>1150</v>
      </c>
      <c r="CB33" s="419">
        <v>1236</v>
      </c>
      <c r="CC33" s="362">
        <v>1100</v>
      </c>
      <c r="CD33" s="362">
        <v>921</v>
      </c>
      <c r="CE33" s="362">
        <v>930</v>
      </c>
      <c r="CF33" s="363">
        <v>924</v>
      </c>
      <c r="CG33" s="362">
        <v>930</v>
      </c>
      <c r="CH33" s="419">
        <v>973</v>
      </c>
      <c r="CI33" s="362">
        <v>930</v>
      </c>
      <c r="CJ33" s="362">
        <v>313</v>
      </c>
      <c r="CK33" s="362">
        <v>335</v>
      </c>
      <c r="CL33" s="363">
        <v>328</v>
      </c>
      <c r="CM33" s="362">
        <v>325</v>
      </c>
      <c r="CN33" s="419">
        <v>325</v>
      </c>
      <c r="CO33" s="362">
        <v>340</v>
      </c>
      <c r="CP33" s="362">
        <v>218</v>
      </c>
      <c r="CQ33" s="362">
        <v>216</v>
      </c>
      <c r="CR33" s="363">
        <v>227</v>
      </c>
      <c r="CS33" s="362">
        <v>205</v>
      </c>
      <c r="CT33" s="419">
        <v>226</v>
      </c>
      <c r="CU33" s="362">
        <v>198</v>
      </c>
      <c r="CV33" s="362">
        <v>274</v>
      </c>
      <c r="CW33" s="362">
        <v>324</v>
      </c>
      <c r="CX33" s="363">
        <v>310</v>
      </c>
      <c r="CY33" s="362">
        <v>360</v>
      </c>
      <c r="CZ33" s="419">
        <v>334</v>
      </c>
      <c r="DA33" s="362">
        <v>394</v>
      </c>
      <c r="DB33" s="362">
        <v>274</v>
      </c>
      <c r="DC33" s="362">
        <v>283</v>
      </c>
      <c r="DD33" s="365">
        <v>276</v>
      </c>
      <c r="DE33" s="362">
        <v>297</v>
      </c>
      <c r="DF33" s="419">
        <v>278</v>
      </c>
      <c r="DG33" s="362">
        <v>290</v>
      </c>
      <c r="DH33" s="362">
        <v>157</v>
      </c>
      <c r="DI33" s="362">
        <v>136</v>
      </c>
      <c r="DJ33" s="363">
        <v>109</v>
      </c>
      <c r="DK33" s="362">
        <v>158</v>
      </c>
      <c r="DL33" s="419">
        <v>120</v>
      </c>
      <c r="DM33" s="362">
        <v>172</v>
      </c>
      <c r="DN33" s="408" t="s">
        <v>73</v>
      </c>
      <c r="DO33" s="408"/>
    </row>
    <row r="34" spans="1:119" ht="31.5" x14ac:dyDescent="0.25">
      <c r="A34" s="379" t="s">
        <v>27</v>
      </c>
      <c r="B34" s="293" t="s">
        <v>554</v>
      </c>
      <c r="C34" s="293"/>
      <c r="D34" s="294">
        <f t="shared" si="17"/>
        <v>1398</v>
      </c>
      <c r="E34" s="294">
        <f t="shared" si="17"/>
        <v>1530</v>
      </c>
      <c r="F34" s="294">
        <f t="shared" si="17"/>
        <v>1689</v>
      </c>
      <c r="G34" s="294">
        <f t="shared" si="17"/>
        <v>1850</v>
      </c>
      <c r="H34" s="294">
        <f t="shared" si="17"/>
        <v>2310</v>
      </c>
      <c r="I34" s="294">
        <f t="shared" si="17"/>
        <v>2341</v>
      </c>
      <c r="J34" s="294">
        <v>110</v>
      </c>
      <c r="K34" s="294">
        <v>130</v>
      </c>
      <c r="L34" s="295">
        <v>140</v>
      </c>
      <c r="M34" s="294">
        <v>150</v>
      </c>
      <c r="N34" s="324">
        <v>169</v>
      </c>
      <c r="O34" s="294">
        <v>165</v>
      </c>
      <c r="P34" s="294">
        <v>70</v>
      </c>
      <c r="Q34" s="294">
        <v>135</v>
      </c>
      <c r="R34" s="295">
        <v>135</v>
      </c>
      <c r="S34" s="294">
        <v>160</v>
      </c>
      <c r="T34" s="324">
        <v>277</v>
      </c>
      <c r="U34" s="294">
        <v>182</v>
      </c>
      <c r="V34" s="294">
        <v>13</v>
      </c>
      <c r="W34" s="294">
        <v>18</v>
      </c>
      <c r="X34" s="295">
        <v>31</v>
      </c>
      <c r="Y34" s="294">
        <v>21</v>
      </c>
      <c r="Z34" s="324">
        <v>40</v>
      </c>
      <c r="AA34" s="294">
        <v>24</v>
      </c>
      <c r="AB34" s="294">
        <v>20</v>
      </c>
      <c r="AC34" s="294">
        <v>69</v>
      </c>
      <c r="AD34" s="295">
        <v>61</v>
      </c>
      <c r="AE34" s="294">
        <v>90</v>
      </c>
      <c r="AF34" s="324">
        <v>21</v>
      </c>
      <c r="AG34" s="294">
        <v>105</v>
      </c>
      <c r="AH34" s="294">
        <v>96</v>
      </c>
      <c r="AI34" s="294">
        <v>100</v>
      </c>
      <c r="AJ34" s="383">
        <v>157</v>
      </c>
      <c r="AK34" s="294">
        <v>105</v>
      </c>
      <c r="AL34" s="324">
        <v>295</v>
      </c>
      <c r="AM34" s="294">
        <v>105</v>
      </c>
      <c r="AN34" s="294"/>
      <c r="AO34" s="294"/>
      <c r="AP34" s="295"/>
      <c r="AQ34" s="294"/>
      <c r="AR34" s="294"/>
      <c r="AS34" s="294"/>
      <c r="AT34" s="294">
        <v>192</v>
      </c>
      <c r="AU34" s="294">
        <v>360</v>
      </c>
      <c r="AV34" s="295">
        <v>365</v>
      </c>
      <c r="AW34" s="294">
        <v>450</v>
      </c>
      <c r="AX34" s="324">
        <v>465</v>
      </c>
      <c r="AY34" s="294">
        <v>550</v>
      </c>
      <c r="AZ34" s="294">
        <v>109</v>
      </c>
      <c r="BA34" s="294">
        <v>250</v>
      </c>
      <c r="BB34" s="295">
        <v>252</v>
      </c>
      <c r="BC34" s="294">
        <v>300</v>
      </c>
      <c r="BD34" s="324">
        <v>282</v>
      </c>
      <c r="BE34" s="294">
        <v>500</v>
      </c>
      <c r="BF34" s="294">
        <v>20</v>
      </c>
      <c r="BG34" s="294">
        <v>20</v>
      </c>
      <c r="BH34" s="295">
        <v>34</v>
      </c>
      <c r="BI34" s="294">
        <v>28</v>
      </c>
      <c r="BJ34" s="324">
        <v>34</v>
      </c>
      <c r="BK34" s="294">
        <v>28</v>
      </c>
      <c r="BL34" s="294">
        <v>96</v>
      </c>
      <c r="BM34" s="294">
        <v>84</v>
      </c>
      <c r="BN34" s="389">
        <v>90</v>
      </c>
      <c r="BO34" s="294">
        <v>105</v>
      </c>
      <c r="BP34" s="324">
        <v>102</v>
      </c>
      <c r="BQ34" s="294">
        <v>184</v>
      </c>
      <c r="BR34" s="294">
        <v>422</v>
      </c>
      <c r="BS34" s="294">
        <v>66</v>
      </c>
      <c r="BT34" s="295">
        <v>55</v>
      </c>
      <c r="BU34" s="294">
        <v>70</v>
      </c>
      <c r="BV34" s="324">
        <v>95</v>
      </c>
      <c r="BW34" s="294">
        <v>72</v>
      </c>
      <c r="BX34" s="294">
        <v>45</v>
      </c>
      <c r="BY34" s="294">
        <v>65</v>
      </c>
      <c r="BZ34" s="295">
        <v>110</v>
      </c>
      <c r="CA34" s="294">
        <v>100</v>
      </c>
      <c r="CB34" s="324">
        <v>187</v>
      </c>
      <c r="CC34" s="294">
        <v>140</v>
      </c>
      <c r="CD34" s="294">
        <v>21</v>
      </c>
      <c r="CE34" s="294">
        <v>32</v>
      </c>
      <c r="CF34" s="295">
        <v>80</v>
      </c>
      <c r="CG34" s="294">
        <v>38</v>
      </c>
      <c r="CH34" s="324">
        <v>108</v>
      </c>
      <c r="CI34" s="294">
        <v>42</v>
      </c>
      <c r="CJ34" s="294">
        <v>75</v>
      </c>
      <c r="CK34" s="294">
        <v>100</v>
      </c>
      <c r="CL34" s="295">
        <v>100</v>
      </c>
      <c r="CM34" s="294">
        <v>120</v>
      </c>
      <c r="CN34" s="324">
        <v>125</v>
      </c>
      <c r="CO34" s="294">
        <v>150</v>
      </c>
      <c r="CP34" s="294">
        <v>23</v>
      </c>
      <c r="CQ34" s="294">
        <v>28</v>
      </c>
      <c r="CR34" s="295">
        <v>30</v>
      </c>
      <c r="CS34" s="294">
        <v>30</v>
      </c>
      <c r="CT34" s="324">
        <v>31</v>
      </c>
      <c r="CU34" s="294">
        <v>9</v>
      </c>
      <c r="CV34" s="294">
        <v>21</v>
      </c>
      <c r="CW34" s="294">
        <v>22</v>
      </c>
      <c r="CX34" s="295">
        <v>32</v>
      </c>
      <c r="CY34" s="294">
        <v>30</v>
      </c>
      <c r="CZ34" s="324">
        <v>10</v>
      </c>
      <c r="DA34" s="294">
        <v>30</v>
      </c>
      <c r="DB34" s="294">
        <v>30</v>
      </c>
      <c r="DC34" s="294">
        <v>33</v>
      </c>
      <c r="DD34" s="383">
        <v>33</v>
      </c>
      <c r="DE34" s="294">
        <v>35</v>
      </c>
      <c r="DF34" s="324">
        <v>15</v>
      </c>
      <c r="DG34" s="294">
        <v>35</v>
      </c>
      <c r="DH34" s="294">
        <v>35</v>
      </c>
      <c r="DI34" s="294">
        <v>18</v>
      </c>
      <c r="DJ34" s="295">
        <v>18</v>
      </c>
      <c r="DK34" s="294">
        <v>18</v>
      </c>
      <c r="DL34" s="324">
        <v>20</v>
      </c>
      <c r="DM34" s="294">
        <v>20</v>
      </c>
      <c r="DN34" s="228" t="s">
        <v>76</v>
      </c>
      <c r="DO34" s="228"/>
    </row>
    <row r="35" spans="1:119" s="160" customFormat="1" ht="52.5" customHeight="1" x14ac:dyDescent="0.25">
      <c r="A35" s="379" t="s">
        <v>383</v>
      </c>
      <c r="B35" s="296" t="s">
        <v>659</v>
      </c>
      <c r="C35" s="296"/>
      <c r="D35" s="157">
        <f>IF(ISNUMBER(D34/D33),D34/D33,)</f>
        <v>0.12902630364559298</v>
      </c>
      <c r="E35" s="157">
        <f t="shared" ref="E35:CC35" si="18">IF(ISNUMBER(E34/E33),E34/E33,)</f>
        <v>0.13864975079293157</v>
      </c>
      <c r="F35" s="157">
        <f t="shared" si="18"/>
        <v>0.16523185286636666</v>
      </c>
      <c r="G35" s="157">
        <f t="shared" si="18"/>
        <v>0.16562220232766339</v>
      </c>
      <c r="H35" s="157">
        <f>IF(ISNUMBER(H34/H33),H34/H33,)</f>
        <v>0.1944608131997643</v>
      </c>
      <c r="I35" s="157">
        <f t="shared" si="18"/>
        <v>0.20578410689170182</v>
      </c>
      <c r="J35" s="157">
        <f t="shared" si="18"/>
        <v>0.13836477987421383</v>
      </c>
      <c r="K35" s="157">
        <f t="shared" si="18"/>
        <v>0.17105263157894737</v>
      </c>
      <c r="L35" s="332">
        <f t="shared" si="18"/>
        <v>0.18229166666666666</v>
      </c>
      <c r="M35" s="157">
        <f t="shared" si="18"/>
        <v>0.20026702269692923</v>
      </c>
      <c r="N35" s="157">
        <f>IF(ISNUMBER(N34/N33),N34/N33,)</f>
        <v>0.22236842105263158</v>
      </c>
      <c r="O35" s="157">
        <f t="shared" si="18"/>
        <v>0.21941489361702127</v>
      </c>
      <c r="P35" s="157">
        <f t="shared" si="18"/>
        <v>0.10526315789473684</v>
      </c>
      <c r="Q35" s="157">
        <f t="shared" si="18"/>
        <v>0.18342391304347827</v>
      </c>
      <c r="R35" s="332">
        <f t="shared" si="18"/>
        <v>0.19565217391304349</v>
      </c>
      <c r="S35" s="157">
        <f t="shared" si="18"/>
        <v>0.214190093708166</v>
      </c>
      <c r="T35" s="157">
        <f t="shared" si="18"/>
        <v>0.41097922848664686</v>
      </c>
      <c r="U35" s="157">
        <f t="shared" si="18"/>
        <v>0.24331550802139038</v>
      </c>
      <c r="V35" s="157">
        <f t="shared" si="18"/>
        <v>1.7473118279569891E-2</v>
      </c>
      <c r="W35" s="157">
        <f t="shared" si="18"/>
        <v>2.5034770514603615E-2</v>
      </c>
      <c r="X35" s="332">
        <f t="shared" si="18"/>
        <v>4.4096728307254626E-2</v>
      </c>
      <c r="Y35" s="157">
        <f t="shared" si="18"/>
        <v>2.9207232267037551E-2</v>
      </c>
      <c r="Z35" s="157">
        <f>IF(ISNUMBER(Z34/Z33),Z34/Z33,)</f>
        <v>5.4421768707482991E-2</v>
      </c>
      <c r="AA35" s="157">
        <f t="shared" si="18"/>
        <v>3.3379694019471488E-2</v>
      </c>
      <c r="AB35" s="157">
        <f t="shared" si="18"/>
        <v>6.5789473684210523E-2</v>
      </c>
      <c r="AC35" s="157">
        <f t="shared" si="18"/>
        <v>0.21495327102803738</v>
      </c>
      <c r="AD35" s="332">
        <f t="shared" si="18"/>
        <v>0.19805194805194806</v>
      </c>
      <c r="AE35" s="157">
        <f t="shared" si="18"/>
        <v>0.25787965616045844</v>
      </c>
      <c r="AF35" s="157">
        <f t="shared" si="18"/>
        <v>6.7961165048543687E-2</v>
      </c>
      <c r="AG35" s="157">
        <f t="shared" si="18"/>
        <v>0.27851458885941643</v>
      </c>
      <c r="AH35" s="157">
        <f t="shared" si="18"/>
        <v>0.21476510067114093</v>
      </c>
      <c r="AI35" s="157">
        <f t="shared" si="18"/>
        <v>0.2178649237472767</v>
      </c>
      <c r="AJ35" s="332">
        <f t="shared" si="18"/>
        <v>0.34966592427616927</v>
      </c>
      <c r="AK35" s="157">
        <f t="shared" si="18"/>
        <v>0.21920668058455114</v>
      </c>
      <c r="AL35" s="157">
        <f>IF(ISNUMBER(AL34/AL33),AL34/AL33,)</f>
        <v>0.62236286919831219</v>
      </c>
      <c r="AM35" s="157">
        <f t="shared" si="18"/>
        <v>0.21739130434782608</v>
      </c>
      <c r="AN35" s="157">
        <f t="shared" si="18"/>
        <v>0</v>
      </c>
      <c r="AO35" s="157">
        <f t="shared" si="18"/>
        <v>0</v>
      </c>
      <c r="AP35" s="332">
        <f t="shared" si="18"/>
        <v>0</v>
      </c>
      <c r="AQ35" s="157">
        <f t="shared" si="18"/>
        <v>0</v>
      </c>
      <c r="AR35" s="157"/>
      <c r="AS35" s="157">
        <f t="shared" si="18"/>
        <v>0</v>
      </c>
      <c r="AT35" s="157">
        <f t="shared" si="18"/>
        <v>0.14317673378076062</v>
      </c>
      <c r="AU35" s="157">
        <f t="shared" si="18"/>
        <v>0.2735562310030395</v>
      </c>
      <c r="AV35" s="332">
        <f t="shared" si="18"/>
        <v>0.27651515151515149</v>
      </c>
      <c r="AW35" s="157">
        <f t="shared" si="18"/>
        <v>0.34829721362229105</v>
      </c>
      <c r="AX35" s="157">
        <f t="shared" si="18"/>
        <v>0.36700868192580899</v>
      </c>
      <c r="AY35" s="157">
        <f t="shared" si="18"/>
        <v>0.39483129935391242</v>
      </c>
      <c r="AZ35" s="157">
        <f t="shared" si="18"/>
        <v>0.1088911088911089</v>
      </c>
      <c r="BA35" s="157">
        <f t="shared" si="18"/>
        <v>0.23809523809523808</v>
      </c>
      <c r="BB35" s="332">
        <f t="shared" si="18"/>
        <v>0.25428859737638748</v>
      </c>
      <c r="BC35" s="157">
        <f t="shared" si="18"/>
        <v>0.27906976744186046</v>
      </c>
      <c r="BD35" s="157">
        <f>IF(ISNUMBER(BD34/BD33),BD34/BD33,)</f>
        <v>0.25776965265082269</v>
      </c>
      <c r="BE35" s="157">
        <f t="shared" si="18"/>
        <v>0.45454545454545453</v>
      </c>
      <c r="BF35" s="157">
        <f t="shared" si="18"/>
        <v>3.125E-2</v>
      </c>
      <c r="BG35" s="157">
        <f t="shared" si="18"/>
        <v>3.0303030303030304E-2</v>
      </c>
      <c r="BH35" s="332">
        <f t="shared" si="18"/>
        <v>4.8022598870056499E-2</v>
      </c>
      <c r="BI35" s="157">
        <f t="shared" si="18"/>
        <v>4.1176470588235294E-2</v>
      </c>
      <c r="BJ35" s="157">
        <f t="shared" si="18"/>
        <v>4.8022598870056499E-2</v>
      </c>
      <c r="BK35" s="157">
        <f t="shared" si="18"/>
        <v>4.1176470588235294E-2</v>
      </c>
      <c r="BL35" s="157">
        <f t="shared" si="18"/>
        <v>0.13733905579399142</v>
      </c>
      <c r="BM35" s="157">
        <f t="shared" si="18"/>
        <v>0.11506849315068493</v>
      </c>
      <c r="BN35" s="390">
        <f t="shared" si="18"/>
        <v>0.12465373961218837</v>
      </c>
      <c r="BO35" s="157">
        <f t="shared" si="18"/>
        <v>0.13815789473684212</v>
      </c>
      <c r="BP35" s="157">
        <f>IF(ISNUMBER(BP34/BP33),BP34/BP33,)</f>
        <v>0.13802435723951287</v>
      </c>
      <c r="BQ35" s="157">
        <f t="shared" si="18"/>
        <v>0.23</v>
      </c>
      <c r="BR35" s="157">
        <f t="shared" si="18"/>
        <v>0.63842662632375191</v>
      </c>
      <c r="BS35" s="157">
        <f t="shared" si="18"/>
        <v>9.4285714285714292E-2</v>
      </c>
      <c r="BT35" s="332">
        <f t="shared" si="18"/>
        <v>7.5549450549450545E-2</v>
      </c>
      <c r="BU35" s="157">
        <f t="shared" si="18"/>
        <v>9.9290780141843976E-2</v>
      </c>
      <c r="BV35" s="157">
        <f t="shared" si="18"/>
        <v>0.13456090651558072</v>
      </c>
      <c r="BW35" s="157">
        <f t="shared" si="18"/>
        <v>0.10140845070422536</v>
      </c>
      <c r="BX35" s="157">
        <f t="shared" si="18"/>
        <v>3.7751677852348994E-2</v>
      </c>
      <c r="BY35" s="157">
        <f t="shared" si="18"/>
        <v>5.5555555555555552E-2</v>
      </c>
      <c r="BZ35" s="332">
        <f t="shared" si="18"/>
        <v>9.3696763202725727E-2</v>
      </c>
      <c r="CA35" s="157">
        <f t="shared" si="18"/>
        <v>8.6956521739130432E-2</v>
      </c>
      <c r="CB35" s="157">
        <f>IF(ISNUMBER(CB34/CB33),CB34/CB33,)</f>
        <v>0.15129449838187703</v>
      </c>
      <c r="CC35" s="157">
        <f t="shared" si="18"/>
        <v>0.12727272727272726</v>
      </c>
      <c r="CD35" s="157">
        <f t="shared" ref="CD35:DM35" si="19">IF(ISNUMBER(CD34/CD33),CD34/CD33,)</f>
        <v>2.2801302931596091E-2</v>
      </c>
      <c r="CE35" s="157">
        <f t="shared" si="19"/>
        <v>3.4408602150537634E-2</v>
      </c>
      <c r="CF35" s="332">
        <f t="shared" si="19"/>
        <v>8.6580086580086577E-2</v>
      </c>
      <c r="CG35" s="157">
        <f t="shared" si="19"/>
        <v>4.0860215053763443E-2</v>
      </c>
      <c r="CH35" s="157">
        <f t="shared" si="19"/>
        <v>0.11099691675231244</v>
      </c>
      <c r="CI35" s="157">
        <f t="shared" si="19"/>
        <v>4.5161290322580643E-2</v>
      </c>
      <c r="CJ35" s="157">
        <f t="shared" si="19"/>
        <v>0.23961661341853036</v>
      </c>
      <c r="CK35" s="157">
        <f t="shared" si="19"/>
        <v>0.29850746268656714</v>
      </c>
      <c r="CL35" s="332">
        <f t="shared" si="19"/>
        <v>0.3048780487804878</v>
      </c>
      <c r="CM35" s="157">
        <f t="shared" si="19"/>
        <v>0.36923076923076925</v>
      </c>
      <c r="CN35" s="157">
        <f>IF(ISNUMBER(CN34/CN33),CN34/CN33,)</f>
        <v>0.38461538461538464</v>
      </c>
      <c r="CO35" s="157">
        <f t="shared" si="19"/>
        <v>0.44117647058823528</v>
      </c>
      <c r="CP35" s="157">
        <f t="shared" si="19"/>
        <v>0.10550458715596331</v>
      </c>
      <c r="CQ35" s="157">
        <f t="shared" si="19"/>
        <v>0.12962962962962962</v>
      </c>
      <c r="CR35" s="332">
        <f t="shared" si="19"/>
        <v>0.13215859030837004</v>
      </c>
      <c r="CS35" s="157">
        <f t="shared" si="19"/>
        <v>0.14634146341463414</v>
      </c>
      <c r="CT35" s="157">
        <f t="shared" si="19"/>
        <v>0.13716814159292035</v>
      </c>
      <c r="CU35" s="157">
        <f t="shared" si="19"/>
        <v>4.5454545454545456E-2</v>
      </c>
      <c r="CV35" s="157">
        <f t="shared" si="19"/>
        <v>7.6642335766423361E-2</v>
      </c>
      <c r="CW35" s="157">
        <f t="shared" si="19"/>
        <v>6.7901234567901231E-2</v>
      </c>
      <c r="CX35" s="332">
        <f t="shared" si="19"/>
        <v>0.1032258064516129</v>
      </c>
      <c r="CY35" s="157">
        <f t="shared" si="19"/>
        <v>8.3333333333333329E-2</v>
      </c>
      <c r="CZ35" s="157">
        <f>IF(ISNUMBER(CZ34/CZ33),CZ34/CZ33,)</f>
        <v>2.9940119760479042E-2</v>
      </c>
      <c r="DA35" s="157">
        <f t="shared" si="19"/>
        <v>7.6142131979695438E-2</v>
      </c>
      <c r="DB35" s="157">
        <f t="shared" si="19"/>
        <v>0.10948905109489052</v>
      </c>
      <c r="DC35" s="157">
        <f t="shared" si="19"/>
        <v>0.1166077738515901</v>
      </c>
      <c r="DD35" s="332">
        <f t="shared" si="19"/>
        <v>0.11956521739130435</v>
      </c>
      <c r="DE35" s="157">
        <f t="shared" si="19"/>
        <v>0.11784511784511785</v>
      </c>
      <c r="DF35" s="157">
        <f t="shared" si="19"/>
        <v>5.3956834532374098E-2</v>
      </c>
      <c r="DG35" s="157">
        <f t="shared" si="19"/>
        <v>0.1206896551724138</v>
      </c>
      <c r="DH35" s="157">
        <f t="shared" si="19"/>
        <v>0.22292993630573249</v>
      </c>
      <c r="DI35" s="157">
        <f t="shared" si="19"/>
        <v>0.13235294117647059</v>
      </c>
      <c r="DJ35" s="332">
        <f t="shared" si="19"/>
        <v>0.16513761467889909</v>
      </c>
      <c r="DK35" s="157">
        <f t="shared" si="19"/>
        <v>0.11392405063291139</v>
      </c>
      <c r="DL35" s="157">
        <f>IF(ISNUMBER(DL34/DL33),DL34/DL33,)</f>
        <v>0.16666666666666666</v>
      </c>
      <c r="DM35" s="157">
        <f t="shared" si="19"/>
        <v>0.11627906976744186</v>
      </c>
      <c r="DN35" s="159"/>
      <c r="DO35" s="159"/>
    </row>
    <row r="36" spans="1:119" ht="31.5" x14ac:dyDescent="0.25">
      <c r="A36" s="379" t="s">
        <v>652</v>
      </c>
      <c r="B36" s="293" t="s">
        <v>555</v>
      </c>
      <c r="C36" s="293"/>
      <c r="D36" s="294">
        <f t="shared" ref="D36:I36" si="20">SUMIF($J$3:$DM$3,D$3,$J36:$DM36)</f>
        <v>148</v>
      </c>
      <c r="E36" s="294">
        <f t="shared" si="20"/>
        <v>167</v>
      </c>
      <c r="F36" s="294">
        <f t="shared" si="20"/>
        <v>153</v>
      </c>
      <c r="G36" s="294">
        <f t="shared" si="20"/>
        <v>207</v>
      </c>
      <c r="H36" s="294">
        <f t="shared" si="20"/>
        <v>183</v>
      </c>
      <c r="I36" s="294">
        <f t="shared" si="20"/>
        <v>241</v>
      </c>
      <c r="J36" s="294">
        <v>6</v>
      </c>
      <c r="K36" s="294">
        <v>8</v>
      </c>
      <c r="L36" s="295">
        <v>10</v>
      </c>
      <c r="M36" s="294">
        <v>10</v>
      </c>
      <c r="N36" s="324">
        <v>17</v>
      </c>
      <c r="O36" s="294">
        <v>12</v>
      </c>
      <c r="P36" s="294">
        <v>6</v>
      </c>
      <c r="Q36" s="294">
        <v>9</v>
      </c>
      <c r="R36" s="295">
        <v>9</v>
      </c>
      <c r="S36" s="294">
        <v>10</v>
      </c>
      <c r="T36" s="324">
        <v>7</v>
      </c>
      <c r="U36" s="294">
        <v>11</v>
      </c>
      <c r="V36" s="294">
        <v>3</v>
      </c>
      <c r="W36" s="294">
        <v>3</v>
      </c>
      <c r="X36" s="295">
        <v>3</v>
      </c>
      <c r="Y36" s="294">
        <v>3</v>
      </c>
      <c r="Z36" s="324">
        <v>3</v>
      </c>
      <c r="AA36" s="294">
        <v>3</v>
      </c>
      <c r="AB36" s="294">
        <v>1</v>
      </c>
      <c r="AC36" s="294">
        <v>3</v>
      </c>
      <c r="AD36" s="295">
        <v>1</v>
      </c>
      <c r="AE36" s="294">
        <v>4</v>
      </c>
      <c r="AF36" s="324">
        <v>1</v>
      </c>
      <c r="AG36" s="294">
        <v>5</v>
      </c>
      <c r="AH36" s="294">
        <v>1</v>
      </c>
      <c r="AI36" s="294">
        <v>2</v>
      </c>
      <c r="AJ36" s="295">
        <v>2</v>
      </c>
      <c r="AK36" s="294">
        <v>3</v>
      </c>
      <c r="AL36" s="324">
        <v>1</v>
      </c>
      <c r="AM36" s="294">
        <v>4</v>
      </c>
      <c r="AN36" s="294"/>
      <c r="AO36" s="294"/>
      <c r="AP36" s="295"/>
      <c r="AQ36" s="294"/>
      <c r="AR36" s="294"/>
      <c r="AS36" s="294"/>
      <c r="AT36" s="294">
        <v>19</v>
      </c>
      <c r="AU36" s="294">
        <v>25</v>
      </c>
      <c r="AV36" s="295">
        <v>29</v>
      </c>
      <c r="AW36" s="294">
        <v>30</v>
      </c>
      <c r="AX36" s="324">
        <v>54</v>
      </c>
      <c r="AY36" s="294">
        <v>40</v>
      </c>
      <c r="AZ36" s="294">
        <v>30</v>
      </c>
      <c r="BA36" s="294">
        <v>31</v>
      </c>
      <c r="BB36" s="400">
        <v>16</v>
      </c>
      <c r="BC36" s="294">
        <v>41</v>
      </c>
      <c r="BD36" s="324">
        <v>24</v>
      </c>
      <c r="BE36" s="294">
        <v>46</v>
      </c>
      <c r="BF36" s="294">
        <v>3</v>
      </c>
      <c r="BG36" s="294">
        <v>3</v>
      </c>
      <c r="BH36" s="295">
        <v>3</v>
      </c>
      <c r="BI36" s="294">
        <v>6</v>
      </c>
      <c r="BJ36" s="324">
        <v>3</v>
      </c>
      <c r="BK36" s="294">
        <v>6</v>
      </c>
      <c r="BL36" s="294">
        <v>10</v>
      </c>
      <c r="BM36" s="294">
        <v>12</v>
      </c>
      <c r="BN36" s="389">
        <v>10</v>
      </c>
      <c r="BO36" s="294">
        <v>16</v>
      </c>
      <c r="BP36" s="324">
        <v>8</v>
      </c>
      <c r="BQ36" s="294">
        <v>22</v>
      </c>
      <c r="BR36" s="294">
        <v>19</v>
      </c>
      <c r="BS36" s="294">
        <v>15</v>
      </c>
      <c r="BT36" s="295">
        <v>16</v>
      </c>
      <c r="BU36" s="294">
        <v>20</v>
      </c>
      <c r="BV36" s="324">
        <v>8</v>
      </c>
      <c r="BW36" s="294">
        <v>22</v>
      </c>
      <c r="BX36" s="294">
        <v>10</v>
      </c>
      <c r="BY36" s="294">
        <v>11</v>
      </c>
      <c r="BZ36" s="295">
        <v>13</v>
      </c>
      <c r="CA36" s="294">
        <v>12</v>
      </c>
      <c r="CB36" s="324">
        <v>11</v>
      </c>
      <c r="CC36" s="294">
        <v>13</v>
      </c>
      <c r="CD36" s="294">
        <v>7</v>
      </c>
      <c r="CE36" s="294">
        <v>12</v>
      </c>
      <c r="CF36" s="295">
        <v>16</v>
      </c>
      <c r="CG36" s="294">
        <v>15</v>
      </c>
      <c r="CH36" s="324">
        <v>18</v>
      </c>
      <c r="CI36" s="294">
        <v>17</v>
      </c>
      <c r="CJ36" s="294">
        <v>4</v>
      </c>
      <c r="CK36" s="294">
        <v>4</v>
      </c>
      <c r="CL36" s="295">
        <v>3</v>
      </c>
      <c r="CM36" s="294">
        <v>5</v>
      </c>
      <c r="CN36" s="324">
        <v>4</v>
      </c>
      <c r="CO36" s="294">
        <v>6</v>
      </c>
      <c r="CP36" s="294">
        <v>5</v>
      </c>
      <c r="CQ36" s="294">
        <v>5</v>
      </c>
      <c r="CR36" s="295">
        <v>5</v>
      </c>
      <c r="CS36" s="294">
        <v>8</v>
      </c>
      <c r="CT36" s="324">
        <v>4</v>
      </c>
      <c r="CU36" s="294">
        <v>9</v>
      </c>
      <c r="CV36" s="294">
        <v>2</v>
      </c>
      <c r="CW36" s="294">
        <v>6</v>
      </c>
      <c r="CX36" s="295">
        <v>5</v>
      </c>
      <c r="CY36" s="294">
        <v>6</v>
      </c>
      <c r="CZ36" s="324">
        <v>2</v>
      </c>
      <c r="DA36" s="294">
        <v>6</v>
      </c>
      <c r="DB36" s="294">
        <v>10</v>
      </c>
      <c r="DC36" s="294">
        <v>10</v>
      </c>
      <c r="DD36" s="295">
        <v>10</v>
      </c>
      <c r="DE36" s="294">
        <v>10</v>
      </c>
      <c r="DF36" s="324">
        <v>10</v>
      </c>
      <c r="DG36" s="294">
        <v>10</v>
      </c>
      <c r="DH36" s="294">
        <v>12</v>
      </c>
      <c r="DI36" s="294">
        <v>8</v>
      </c>
      <c r="DJ36" s="295">
        <v>5</v>
      </c>
      <c r="DK36" s="294">
        <v>8</v>
      </c>
      <c r="DL36" s="324">
        <v>5</v>
      </c>
      <c r="DM36" s="294">
        <v>9</v>
      </c>
      <c r="DN36" s="228" t="s">
        <v>76</v>
      </c>
      <c r="DO36" s="228"/>
    </row>
    <row r="37" spans="1:119" s="160" customFormat="1" ht="49.5" customHeight="1" x14ac:dyDescent="0.25">
      <c r="A37" s="379" t="s">
        <v>599</v>
      </c>
      <c r="B37" s="296" t="s">
        <v>660</v>
      </c>
      <c r="C37" s="296"/>
      <c r="D37" s="157">
        <f>IF(ISNUMBER(D36/D33),D36/D33,)</f>
        <v>1.3659437009690818E-2</v>
      </c>
      <c r="E37" s="157">
        <f t="shared" ref="E37:CU37" si="21">IF(ISNUMBER(E36/E33),E36/E33,)</f>
        <v>1.5133665609424559E-2</v>
      </c>
      <c r="F37" s="157">
        <f t="shared" si="21"/>
        <v>1.496771668949325E-2</v>
      </c>
      <c r="G37" s="157">
        <f t="shared" si="21"/>
        <v>1.8531781557743956E-2</v>
      </c>
      <c r="H37" s="157">
        <f>IF(ISNUMBER(H36/H33),H36/H33,)</f>
        <v>1.5405337149591717E-2</v>
      </c>
      <c r="I37" s="157">
        <f t="shared" si="21"/>
        <v>2.1184950773558368E-2</v>
      </c>
      <c r="J37" s="157">
        <f t="shared" si="21"/>
        <v>7.5471698113207548E-3</v>
      </c>
      <c r="K37" s="157">
        <f t="shared" si="21"/>
        <v>1.0526315789473684E-2</v>
      </c>
      <c r="L37" s="332">
        <f t="shared" si="21"/>
        <v>1.3020833333333334E-2</v>
      </c>
      <c r="M37" s="157">
        <f t="shared" si="21"/>
        <v>1.335113484646195E-2</v>
      </c>
      <c r="N37" s="157">
        <f>IF(ISNUMBER(N36/N33),N36/N33,)</f>
        <v>2.2368421052631579E-2</v>
      </c>
      <c r="O37" s="157">
        <f t="shared" si="21"/>
        <v>1.5957446808510637E-2</v>
      </c>
      <c r="P37" s="157">
        <f t="shared" si="21"/>
        <v>9.0225563909774441E-3</v>
      </c>
      <c r="Q37" s="157">
        <f t="shared" si="21"/>
        <v>1.2228260869565218E-2</v>
      </c>
      <c r="R37" s="332">
        <f t="shared" si="21"/>
        <v>1.3043478260869565E-2</v>
      </c>
      <c r="S37" s="157">
        <f t="shared" si="21"/>
        <v>1.3386880856760375E-2</v>
      </c>
      <c r="T37" s="157">
        <f t="shared" si="21"/>
        <v>1.0385756676557863E-2</v>
      </c>
      <c r="U37" s="157">
        <f t="shared" si="21"/>
        <v>1.4705882352941176E-2</v>
      </c>
      <c r="V37" s="157">
        <f t="shared" si="21"/>
        <v>4.0322580645161289E-3</v>
      </c>
      <c r="W37" s="157">
        <f t="shared" si="21"/>
        <v>4.172461752433936E-3</v>
      </c>
      <c r="X37" s="332">
        <f t="shared" si="21"/>
        <v>4.2674253200568994E-3</v>
      </c>
      <c r="Y37" s="157">
        <f t="shared" si="21"/>
        <v>4.172461752433936E-3</v>
      </c>
      <c r="Z37" s="157">
        <f>IF(ISNUMBER(Z36/Z33),Z36/Z33,)</f>
        <v>4.0816326530612249E-3</v>
      </c>
      <c r="AA37" s="157">
        <f t="shared" si="21"/>
        <v>4.172461752433936E-3</v>
      </c>
      <c r="AB37" s="157">
        <f t="shared" si="21"/>
        <v>3.2894736842105261E-3</v>
      </c>
      <c r="AC37" s="157">
        <f t="shared" si="21"/>
        <v>9.3457943925233638E-3</v>
      </c>
      <c r="AD37" s="332">
        <f t="shared" si="21"/>
        <v>3.246753246753247E-3</v>
      </c>
      <c r="AE37" s="157">
        <f t="shared" si="21"/>
        <v>1.1461318051575931E-2</v>
      </c>
      <c r="AF37" s="157">
        <f t="shared" si="21"/>
        <v>3.2362459546925568E-3</v>
      </c>
      <c r="AG37" s="157">
        <f t="shared" si="21"/>
        <v>1.3262599469496022E-2</v>
      </c>
      <c r="AH37" s="157">
        <f t="shared" si="21"/>
        <v>2.2371364653243847E-3</v>
      </c>
      <c r="AI37" s="157">
        <f t="shared" si="21"/>
        <v>4.3572984749455342E-3</v>
      </c>
      <c r="AJ37" s="332">
        <f t="shared" si="21"/>
        <v>4.4543429844097994E-3</v>
      </c>
      <c r="AK37" s="157">
        <f t="shared" si="21"/>
        <v>6.2630480167014616E-3</v>
      </c>
      <c r="AL37" s="157">
        <f>IF(ISNUMBER(AL36/AL33),AL36/AL33,)</f>
        <v>2.1097046413502108E-3</v>
      </c>
      <c r="AM37" s="157">
        <f t="shared" si="21"/>
        <v>8.2815734989648039E-3</v>
      </c>
      <c r="AN37" s="157">
        <f t="shared" si="21"/>
        <v>0</v>
      </c>
      <c r="AO37" s="157">
        <f t="shared" si="21"/>
        <v>0</v>
      </c>
      <c r="AP37" s="332">
        <f t="shared" si="21"/>
        <v>0</v>
      </c>
      <c r="AQ37" s="157">
        <f t="shared" si="21"/>
        <v>0</v>
      </c>
      <c r="AR37" s="157"/>
      <c r="AS37" s="157">
        <f t="shared" si="21"/>
        <v>0</v>
      </c>
      <c r="AT37" s="157">
        <f t="shared" si="21"/>
        <v>1.4168530947054437E-2</v>
      </c>
      <c r="AU37" s="157">
        <f t="shared" si="21"/>
        <v>1.8996960486322188E-2</v>
      </c>
      <c r="AV37" s="332">
        <f t="shared" si="21"/>
        <v>2.1969696969696969E-2</v>
      </c>
      <c r="AW37" s="157">
        <f t="shared" si="21"/>
        <v>2.3219814241486069E-2</v>
      </c>
      <c r="AX37" s="157">
        <f t="shared" si="21"/>
        <v>4.2620363062352014E-2</v>
      </c>
      <c r="AY37" s="157">
        <f t="shared" si="21"/>
        <v>2.8715003589375447E-2</v>
      </c>
      <c r="AZ37" s="157">
        <f t="shared" si="21"/>
        <v>2.9970029970029972E-2</v>
      </c>
      <c r="BA37" s="157">
        <f t="shared" si="21"/>
        <v>2.9523809523809525E-2</v>
      </c>
      <c r="BB37" s="332">
        <f t="shared" si="21"/>
        <v>1.6145307769929364E-2</v>
      </c>
      <c r="BC37" s="157">
        <f t="shared" si="21"/>
        <v>3.8139534883720932E-2</v>
      </c>
      <c r="BD37" s="157">
        <f>IF(ISNUMBER(BD36/BD33),BD36/BD33,)</f>
        <v>2.1937842778793418E-2</v>
      </c>
      <c r="BE37" s="157">
        <f t="shared" si="21"/>
        <v>4.1818181818181817E-2</v>
      </c>
      <c r="BF37" s="157">
        <f t="shared" si="21"/>
        <v>4.6874999999999998E-3</v>
      </c>
      <c r="BG37" s="157">
        <f t="shared" si="21"/>
        <v>4.5454545454545452E-3</v>
      </c>
      <c r="BH37" s="332">
        <f t="shared" si="21"/>
        <v>4.2372881355932203E-3</v>
      </c>
      <c r="BI37" s="157">
        <f t="shared" si="21"/>
        <v>8.8235294117647058E-3</v>
      </c>
      <c r="BJ37" s="157">
        <f t="shared" si="21"/>
        <v>4.2372881355932203E-3</v>
      </c>
      <c r="BK37" s="157">
        <f t="shared" si="21"/>
        <v>8.8235294117647058E-3</v>
      </c>
      <c r="BL37" s="157">
        <f t="shared" si="21"/>
        <v>1.4306151645207439E-2</v>
      </c>
      <c r="BM37" s="157">
        <f t="shared" si="21"/>
        <v>1.643835616438356E-2</v>
      </c>
      <c r="BN37" s="390">
        <f t="shared" si="21"/>
        <v>1.3850415512465374E-2</v>
      </c>
      <c r="BO37" s="157">
        <f t="shared" si="21"/>
        <v>2.1052631578947368E-2</v>
      </c>
      <c r="BP37" s="157">
        <f>IF(ISNUMBER(BP36/BP33),BP36/BP33,)</f>
        <v>1.0825439783491205E-2</v>
      </c>
      <c r="BQ37" s="157">
        <f t="shared" si="21"/>
        <v>2.75E-2</v>
      </c>
      <c r="BR37" s="157">
        <f t="shared" si="21"/>
        <v>2.8744326777609682E-2</v>
      </c>
      <c r="BS37" s="157">
        <f t="shared" si="21"/>
        <v>2.1428571428571429E-2</v>
      </c>
      <c r="BT37" s="332">
        <f t="shared" si="21"/>
        <v>2.197802197802198E-2</v>
      </c>
      <c r="BU37" s="157">
        <f t="shared" si="21"/>
        <v>2.8368794326241134E-2</v>
      </c>
      <c r="BV37" s="157">
        <f t="shared" si="21"/>
        <v>1.1331444759206799E-2</v>
      </c>
      <c r="BW37" s="157">
        <f t="shared" si="21"/>
        <v>3.0985915492957747E-2</v>
      </c>
      <c r="BX37" s="157">
        <f t="shared" si="21"/>
        <v>8.389261744966443E-3</v>
      </c>
      <c r="BY37" s="157">
        <f t="shared" si="21"/>
        <v>9.4017094017094013E-3</v>
      </c>
      <c r="BZ37" s="332">
        <f t="shared" si="21"/>
        <v>1.1073253833049404E-2</v>
      </c>
      <c r="CA37" s="157">
        <f t="shared" si="21"/>
        <v>1.0434782608695653E-2</v>
      </c>
      <c r="CB37" s="157">
        <f>IF(ISNUMBER(CB36/CB33),CB36/CB33,)</f>
        <v>8.8996763754045308E-3</v>
      </c>
      <c r="CC37" s="157">
        <f t="shared" si="21"/>
        <v>1.1818181818181818E-2</v>
      </c>
      <c r="CD37" s="157">
        <f t="shared" si="21"/>
        <v>7.6004343105320303E-3</v>
      </c>
      <c r="CE37" s="157">
        <f t="shared" si="21"/>
        <v>1.2903225806451613E-2</v>
      </c>
      <c r="CF37" s="332">
        <f t="shared" si="21"/>
        <v>1.7316017316017316E-2</v>
      </c>
      <c r="CG37" s="157">
        <f t="shared" si="21"/>
        <v>1.6129032258064516E-2</v>
      </c>
      <c r="CH37" s="157">
        <f t="shared" si="21"/>
        <v>1.8499486125385406E-2</v>
      </c>
      <c r="CI37" s="157">
        <f t="shared" si="21"/>
        <v>1.8279569892473119E-2</v>
      </c>
      <c r="CJ37" s="157">
        <f t="shared" si="21"/>
        <v>1.2779552715654952E-2</v>
      </c>
      <c r="CK37" s="157">
        <f t="shared" si="21"/>
        <v>1.1940298507462687E-2</v>
      </c>
      <c r="CL37" s="332">
        <f t="shared" si="21"/>
        <v>9.1463414634146336E-3</v>
      </c>
      <c r="CM37" s="157">
        <f t="shared" si="21"/>
        <v>1.5384615384615385E-2</v>
      </c>
      <c r="CN37" s="157">
        <f>IF(ISNUMBER(CN36/CN33),CN36/CN33,)</f>
        <v>1.2307692307692308E-2</v>
      </c>
      <c r="CO37" s="157">
        <f t="shared" si="21"/>
        <v>1.7647058823529412E-2</v>
      </c>
      <c r="CP37" s="157">
        <f t="shared" si="21"/>
        <v>2.2935779816513763E-2</v>
      </c>
      <c r="CQ37" s="157">
        <f t="shared" si="21"/>
        <v>2.3148148148148147E-2</v>
      </c>
      <c r="CR37" s="332">
        <f t="shared" si="21"/>
        <v>2.2026431718061675E-2</v>
      </c>
      <c r="CS37" s="157">
        <f t="shared" si="21"/>
        <v>3.9024390243902439E-2</v>
      </c>
      <c r="CT37" s="157">
        <f t="shared" si="21"/>
        <v>1.7699115044247787E-2</v>
      </c>
      <c r="CU37" s="157">
        <f t="shared" si="21"/>
        <v>4.5454545454545456E-2</v>
      </c>
      <c r="CV37" s="157">
        <f t="shared" ref="CV37:DM37" si="22">IF(ISNUMBER(CV36/CV33),CV36/CV33,)</f>
        <v>7.2992700729927005E-3</v>
      </c>
      <c r="CW37" s="157">
        <f t="shared" si="22"/>
        <v>1.8518518518518517E-2</v>
      </c>
      <c r="CX37" s="332">
        <f t="shared" si="22"/>
        <v>1.6129032258064516E-2</v>
      </c>
      <c r="CY37" s="157">
        <f t="shared" si="22"/>
        <v>1.6666666666666666E-2</v>
      </c>
      <c r="CZ37" s="157">
        <f t="shared" si="22"/>
        <v>5.9880239520958087E-3</v>
      </c>
      <c r="DA37" s="157">
        <f t="shared" si="22"/>
        <v>1.5228426395939087E-2</v>
      </c>
      <c r="DB37" s="157">
        <f t="shared" si="22"/>
        <v>3.6496350364963501E-2</v>
      </c>
      <c r="DC37" s="157">
        <f t="shared" si="22"/>
        <v>3.5335689045936397E-2</v>
      </c>
      <c r="DD37" s="332">
        <f t="shared" si="22"/>
        <v>3.6231884057971016E-2</v>
      </c>
      <c r="DE37" s="157">
        <f t="shared" si="22"/>
        <v>3.3670033670033669E-2</v>
      </c>
      <c r="DF37" s="157">
        <f>IF(ISNUMBER(DF36/DF33),DF36/DF33,)</f>
        <v>3.5971223021582732E-2</v>
      </c>
      <c r="DG37" s="157">
        <f t="shared" si="22"/>
        <v>3.4482758620689655E-2</v>
      </c>
      <c r="DH37" s="157">
        <f t="shared" si="22"/>
        <v>7.6433121019108277E-2</v>
      </c>
      <c r="DI37" s="157">
        <f t="shared" si="22"/>
        <v>5.8823529411764705E-2</v>
      </c>
      <c r="DJ37" s="332">
        <f t="shared" si="22"/>
        <v>4.5871559633027525E-2</v>
      </c>
      <c r="DK37" s="157">
        <f t="shared" si="22"/>
        <v>5.0632911392405063E-2</v>
      </c>
      <c r="DL37" s="157">
        <f t="shared" si="22"/>
        <v>4.1666666666666664E-2</v>
      </c>
      <c r="DM37" s="157">
        <f t="shared" si="22"/>
        <v>5.232558139534884E-2</v>
      </c>
      <c r="DN37" s="159"/>
      <c r="DO37" s="159"/>
    </row>
    <row r="38" spans="1:119" ht="43.5" customHeight="1" x14ac:dyDescent="0.25">
      <c r="A38" s="379" t="s">
        <v>29</v>
      </c>
      <c r="B38" s="293" t="s">
        <v>556</v>
      </c>
      <c r="C38" s="293"/>
      <c r="D38" s="294" t="str">
        <f>"18 / "&amp;SUMIF($J$3:$DM$3,D$3,$J38:$DM38)</f>
        <v>18 / 60</v>
      </c>
      <c r="E38" s="294" t="str">
        <f>"21 / "&amp;SUMIF($J$3:$DM$3,E$3,$J38:$DM38)</f>
        <v>21 / 64</v>
      </c>
      <c r="F38" s="294" t="str">
        <f>"21 / "&amp;SUMIF($J$3:$DM$3,F$3,$J38:$DM38)</f>
        <v>21 / 65</v>
      </c>
      <c r="G38" s="294" t="str">
        <f>"31 / "&amp;SUMIF($J$3:$DM$3,G$3,$J38:$DM38)</f>
        <v>31 / 82</v>
      </c>
      <c r="H38" s="294" t="str">
        <f>"31 / "&amp;SUMIF($J$3:$DM$3,H$3,$J38:$DM38)</f>
        <v>31 / 82</v>
      </c>
      <c r="I38" s="294" t="str">
        <f>"37 / "&amp;SUMIF($J$3:$DM$3,I$3,$J38:$DM38)</f>
        <v>37 / 96</v>
      </c>
      <c r="J38" s="294">
        <v>6</v>
      </c>
      <c r="K38" s="294">
        <v>6</v>
      </c>
      <c r="L38" s="295">
        <v>6</v>
      </c>
      <c r="M38" s="294">
        <v>9</v>
      </c>
      <c r="N38" s="324">
        <v>10</v>
      </c>
      <c r="O38" s="294">
        <v>10</v>
      </c>
      <c r="P38" s="294">
        <v>2</v>
      </c>
      <c r="Q38" s="294">
        <v>3</v>
      </c>
      <c r="R38" s="295">
        <v>3</v>
      </c>
      <c r="S38" s="294">
        <v>5</v>
      </c>
      <c r="T38" s="324">
        <v>6</v>
      </c>
      <c r="U38" s="294">
        <v>6</v>
      </c>
      <c r="V38" s="294">
        <v>1</v>
      </c>
      <c r="W38" s="294">
        <v>1</v>
      </c>
      <c r="X38" s="295">
        <v>2</v>
      </c>
      <c r="Y38" s="294">
        <v>2</v>
      </c>
      <c r="Z38" s="324">
        <v>2</v>
      </c>
      <c r="AA38" s="294">
        <v>2</v>
      </c>
      <c r="AB38" s="294">
        <v>4</v>
      </c>
      <c r="AC38" s="294">
        <v>4</v>
      </c>
      <c r="AD38" s="295">
        <v>4</v>
      </c>
      <c r="AE38" s="294">
        <v>6</v>
      </c>
      <c r="AF38" s="430">
        <v>6</v>
      </c>
      <c r="AG38" s="294">
        <v>8</v>
      </c>
      <c r="AH38" s="294">
        <v>2</v>
      </c>
      <c r="AI38" s="294">
        <v>2</v>
      </c>
      <c r="AJ38" s="295">
        <v>2</v>
      </c>
      <c r="AK38" s="294">
        <v>3</v>
      </c>
      <c r="AL38" s="324">
        <v>3</v>
      </c>
      <c r="AM38" s="294">
        <v>4</v>
      </c>
      <c r="AN38" s="294"/>
      <c r="AO38" s="294"/>
      <c r="AP38" s="295"/>
      <c r="AQ38" s="294"/>
      <c r="AR38" s="294"/>
      <c r="AS38" s="294"/>
      <c r="AT38" s="294">
        <v>5</v>
      </c>
      <c r="AU38" s="294">
        <v>7</v>
      </c>
      <c r="AV38" s="295">
        <v>8</v>
      </c>
      <c r="AW38" s="294">
        <v>9</v>
      </c>
      <c r="AX38" s="324">
        <v>10</v>
      </c>
      <c r="AY38" s="294">
        <v>10</v>
      </c>
      <c r="AZ38" s="294">
        <v>5</v>
      </c>
      <c r="BA38" s="294">
        <v>6</v>
      </c>
      <c r="BB38" s="400">
        <v>4</v>
      </c>
      <c r="BC38" s="294">
        <v>8</v>
      </c>
      <c r="BD38" s="324">
        <v>5</v>
      </c>
      <c r="BE38" s="294">
        <v>8</v>
      </c>
      <c r="BF38" s="294">
        <v>1</v>
      </c>
      <c r="BG38" s="294">
        <v>1</v>
      </c>
      <c r="BH38" s="295">
        <v>3</v>
      </c>
      <c r="BI38" s="294">
        <v>2</v>
      </c>
      <c r="BJ38" s="324">
        <v>3</v>
      </c>
      <c r="BK38" s="294">
        <v>2</v>
      </c>
      <c r="BL38" s="294">
        <v>6</v>
      </c>
      <c r="BM38" s="294">
        <v>5</v>
      </c>
      <c r="BN38" s="389">
        <v>7</v>
      </c>
      <c r="BO38" s="294">
        <v>6</v>
      </c>
      <c r="BP38" s="324">
        <v>5</v>
      </c>
      <c r="BQ38" s="294">
        <v>10</v>
      </c>
      <c r="BR38" s="294">
        <v>3</v>
      </c>
      <c r="BS38" s="294">
        <v>3</v>
      </c>
      <c r="BT38" s="295">
        <v>3</v>
      </c>
      <c r="BU38" s="294">
        <v>3</v>
      </c>
      <c r="BV38" s="324">
        <v>3</v>
      </c>
      <c r="BW38" s="294">
        <v>3</v>
      </c>
      <c r="BX38" s="294">
        <v>8</v>
      </c>
      <c r="BY38" s="294">
        <v>8</v>
      </c>
      <c r="BZ38" s="295">
        <v>8</v>
      </c>
      <c r="CA38" s="294">
        <v>9</v>
      </c>
      <c r="CB38" s="324">
        <v>7</v>
      </c>
      <c r="CC38" s="294">
        <v>11</v>
      </c>
      <c r="CD38" s="294">
        <v>2</v>
      </c>
      <c r="CE38" s="294">
        <v>3</v>
      </c>
      <c r="CF38" s="295">
        <v>3</v>
      </c>
      <c r="CG38" s="294">
        <v>4</v>
      </c>
      <c r="CH38" s="324">
        <v>3</v>
      </c>
      <c r="CI38" s="294">
        <v>5</v>
      </c>
      <c r="CJ38" s="294">
        <v>3</v>
      </c>
      <c r="CK38" s="294">
        <v>4</v>
      </c>
      <c r="CL38" s="295">
        <v>4</v>
      </c>
      <c r="CM38" s="294">
        <v>4</v>
      </c>
      <c r="CN38" s="324">
        <v>6</v>
      </c>
      <c r="CO38" s="294">
        <v>5</v>
      </c>
      <c r="CP38" s="294">
        <v>4</v>
      </c>
      <c r="CQ38" s="294">
        <v>4</v>
      </c>
      <c r="CR38" s="295">
        <v>4</v>
      </c>
      <c r="CS38" s="294">
        <v>4</v>
      </c>
      <c r="CT38" s="324">
        <v>4</v>
      </c>
      <c r="CU38" s="294">
        <v>4</v>
      </c>
      <c r="CV38" s="294">
        <v>3</v>
      </c>
      <c r="CW38" s="294">
        <v>2</v>
      </c>
      <c r="CX38" s="295">
        <v>2</v>
      </c>
      <c r="CY38" s="294">
        <v>3</v>
      </c>
      <c r="CZ38" s="324">
        <v>2</v>
      </c>
      <c r="DA38" s="294">
        <v>3</v>
      </c>
      <c r="DB38" s="294">
        <v>1</v>
      </c>
      <c r="DC38" s="294">
        <v>1</v>
      </c>
      <c r="DD38" s="295">
        <v>1</v>
      </c>
      <c r="DE38" s="294">
        <v>1</v>
      </c>
      <c r="DF38" s="324">
        <v>1</v>
      </c>
      <c r="DG38" s="294">
        <v>1</v>
      </c>
      <c r="DH38" s="294">
        <v>4</v>
      </c>
      <c r="DI38" s="294">
        <v>4</v>
      </c>
      <c r="DJ38" s="295">
        <v>4</v>
      </c>
      <c r="DK38" s="294">
        <v>4</v>
      </c>
      <c r="DL38" s="324">
        <v>3</v>
      </c>
      <c r="DM38" s="294">
        <v>4</v>
      </c>
      <c r="DN38" s="228" t="s">
        <v>77</v>
      </c>
      <c r="DO38" s="228"/>
    </row>
    <row r="39" spans="1:119" s="345" customFormat="1" ht="409.6" customHeight="1" x14ac:dyDescent="0.25">
      <c r="A39" s="379" t="s">
        <v>31</v>
      </c>
      <c r="B39" s="293" t="s">
        <v>557</v>
      </c>
      <c r="C39" s="293"/>
      <c r="D39" s="279" t="s">
        <v>704</v>
      </c>
      <c r="E39" s="279" t="s">
        <v>814</v>
      </c>
      <c r="F39" s="328" t="s">
        <v>813</v>
      </c>
      <c r="G39" s="279" t="s">
        <v>706</v>
      </c>
      <c r="H39" s="279" t="s">
        <v>706</v>
      </c>
      <c r="I39" s="280" t="s">
        <v>709</v>
      </c>
      <c r="J39" s="284" t="s">
        <v>271</v>
      </c>
      <c r="K39" s="284" t="s">
        <v>271</v>
      </c>
      <c r="L39" s="281" t="s">
        <v>786</v>
      </c>
      <c r="M39" s="284" t="s">
        <v>620</v>
      </c>
      <c r="N39" s="420" t="s">
        <v>863</v>
      </c>
      <c r="O39" s="284" t="s">
        <v>545</v>
      </c>
      <c r="P39" s="284" t="s">
        <v>253</v>
      </c>
      <c r="Q39" s="284" t="s">
        <v>621</v>
      </c>
      <c r="R39" s="281" t="s">
        <v>801</v>
      </c>
      <c r="S39" s="284" t="s">
        <v>622</v>
      </c>
      <c r="T39" s="420" t="s">
        <v>864</v>
      </c>
      <c r="U39" s="283" t="s">
        <v>623</v>
      </c>
      <c r="V39" s="283" t="s">
        <v>218</v>
      </c>
      <c r="W39" s="283" t="s">
        <v>218</v>
      </c>
      <c r="X39" s="307" t="s">
        <v>797</v>
      </c>
      <c r="Y39" s="283" t="s">
        <v>624</v>
      </c>
      <c r="Z39" s="420" t="s">
        <v>865</v>
      </c>
      <c r="AA39" s="283" t="s">
        <v>499</v>
      </c>
      <c r="AB39" s="283" t="s">
        <v>272</v>
      </c>
      <c r="AC39" s="283" t="s">
        <v>272</v>
      </c>
      <c r="AD39" s="307" t="s">
        <v>272</v>
      </c>
      <c r="AE39" s="283" t="s">
        <v>625</v>
      </c>
      <c r="AF39" s="436" t="s">
        <v>841</v>
      </c>
      <c r="AG39" s="283" t="s">
        <v>701</v>
      </c>
      <c r="AH39" s="283" t="s">
        <v>254</v>
      </c>
      <c r="AI39" s="283" t="s">
        <v>254</v>
      </c>
      <c r="AJ39" s="307" t="s">
        <v>254</v>
      </c>
      <c r="AK39" s="283" t="s">
        <v>677</v>
      </c>
      <c r="AL39" s="420" t="s">
        <v>844</v>
      </c>
      <c r="AM39" s="283" t="s">
        <v>700</v>
      </c>
      <c r="AN39" s="283"/>
      <c r="AO39" s="283"/>
      <c r="AP39" s="281"/>
      <c r="AQ39" s="283"/>
      <c r="AR39" s="283"/>
      <c r="AS39" s="283"/>
      <c r="AT39" s="283" t="s">
        <v>394</v>
      </c>
      <c r="AU39" s="283" t="s">
        <v>626</v>
      </c>
      <c r="AV39" s="307" t="s">
        <v>886</v>
      </c>
      <c r="AW39" s="283" t="s">
        <v>887</v>
      </c>
      <c r="AX39" s="283" t="s">
        <v>888</v>
      </c>
      <c r="AY39" s="283" t="s">
        <v>889</v>
      </c>
      <c r="AZ39" s="283" t="s">
        <v>343</v>
      </c>
      <c r="BA39" s="283" t="s">
        <v>629</v>
      </c>
      <c r="BB39" s="403" t="s">
        <v>794</v>
      </c>
      <c r="BC39" s="283" t="s">
        <v>630</v>
      </c>
      <c r="BD39" s="420" t="s">
        <v>838</v>
      </c>
      <c r="BE39" s="283" t="s">
        <v>500</v>
      </c>
      <c r="BF39" s="283" t="s">
        <v>218</v>
      </c>
      <c r="BG39" s="283" t="s">
        <v>218</v>
      </c>
      <c r="BH39" s="307" t="s">
        <v>890</v>
      </c>
      <c r="BI39" s="283" t="s">
        <v>530</v>
      </c>
      <c r="BJ39" s="420" t="s">
        <v>890</v>
      </c>
      <c r="BK39" s="283" t="s">
        <v>501</v>
      </c>
      <c r="BL39" s="283" t="s">
        <v>357</v>
      </c>
      <c r="BM39" s="283" t="s">
        <v>502</v>
      </c>
      <c r="BN39" s="392" t="s">
        <v>782</v>
      </c>
      <c r="BO39" s="283" t="s">
        <v>631</v>
      </c>
      <c r="BP39" s="420" t="s">
        <v>891</v>
      </c>
      <c r="BQ39" s="283" t="s">
        <v>632</v>
      </c>
      <c r="BR39" s="283" t="s">
        <v>263</v>
      </c>
      <c r="BS39" s="283" t="s">
        <v>263</v>
      </c>
      <c r="BT39" s="307" t="s">
        <v>263</v>
      </c>
      <c r="BU39" s="283" t="s">
        <v>263</v>
      </c>
      <c r="BV39" s="420" t="s">
        <v>263</v>
      </c>
      <c r="BW39" s="283" t="s">
        <v>263</v>
      </c>
      <c r="BX39" s="283" t="s">
        <v>273</v>
      </c>
      <c r="BY39" s="283" t="s">
        <v>273</v>
      </c>
      <c r="BZ39" s="307" t="s">
        <v>273</v>
      </c>
      <c r="CA39" s="283" t="s">
        <v>633</v>
      </c>
      <c r="CB39" s="420" t="s">
        <v>853</v>
      </c>
      <c r="CC39" s="283" t="s">
        <v>699</v>
      </c>
      <c r="CD39" s="283" t="s">
        <v>256</v>
      </c>
      <c r="CE39" s="283" t="s">
        <v>634</v>
      </c>
      <c r="CF39" s="384" t="s">
        <v>778</v>
      </c>
      <c r="CG39" s="283" t="s">
        <v>635</v>
      </c>
      <c r="CH39" s="420" t="s">
        <v>892</v>
      </c>
      <c r="CI39" s="283" t="s">
        <v>636</v>
      </c>
      <c r="CJ39" s="283" t="s">
        <v>274</v>
      </c>
      <c r="CK39" s="283" t="s">
        <v>637</v>
      </c>
      <c r="CL39" s="307" t="s">
        <v>799</v>
      </c>
      <c r="CM39" s="283" t="s">
        <v>518</v>
      </c>
      <c r="CN39" s="420" t="s">
        <v>832</v>
      </c>
      <c r="CO39" s="283" t="s">
        <v>638</v>
      </c>
      <c r="CP39" s="283" t="s">
        <v>257</v>
      </c>
      <c r="CQ39" s="283" t="s">
        <v>257</v>
      </c>
      <c r="CR39" s="307" t="s">
        <v>257</v>
      </c>
      <c r="CS39" s="283" t="s">
        <v>257</v>
      </c>
      <c r="CT39" s="420" t="s">
        <v>257</v>
      </c>
      <c r="CU39" s="283" t="s">
        <v>257</v>
      </c>
      <c r="CV39" s="283" t="s">
        <v>275</v>
      </c>
      <c r="CW39" s="283" t="s">
        <v>282</v>
      </c>
      <c r="CX39" s="281" t="s">
        <v>282</v>
      </c>
      <c r="CY39" s="283" t="s">
        <v>639</v>
      </c>
      <c r="CZ39" s="420" t="s">
        <v>282</v>
      </c>
      <c r="DA39" s="283" t="s">
        <v>519</v>
      </c>
      <c r="DB39" s="283" t="s">
        <v>157</v>
      </c>
      <c r="DC39" s="283" t="s">
        <v>157</v>
      </c>
      <c r="DD39" s="307" t="s">
        <v>792</v>
      </c>
      <c r="DE39" s="283" t="s">
        <v>157</v>
      </c>
      <c r="DF39" s="420" t="s">
        <v>792</v>
      </c>
      <c r="DG39" s="283" t="s">
        <v>157</v>
      </c>
      <c r="DH39" s="284" t="s">
        <v>260</v>
      </c>
      <c r="DI39" s="284" t="s">
        <v>260</v>
      </c>
      <c r="DJ39" s="281" t="s">
        <v>260</v>
      </c>
      <c r="DK39" s="284" t="s">
        <v>260</v>
      </c>
      <c r="DL39" s="420" t="s">
        <v>828</v>
      </c>
      <c r="DM39" s="284" t="s">
        <v>260</v>
      </c>
      <c r="DN39" s="283"/>
      <c r="DO39" s="283"/>
    </row>
    <row r="40" spans="1:119" ht="60.75" customHeight="1" x14ac:dyDescent="0.25">
      <c r="A40" s="379" t="s">
        <v>33</v>
      </c>
      <c r="B40" s="293" t="s">
        <v>558</v>
      </c>
      <c r="C40" s="293"/>
      <c r="D40" s="294" t="str">
        <f>"18 / "&amp;SUMIF($J$3:$DM$3,D$3,$J40:$DM40)</f>
        <v>18 / 51</v>
      </c>
      <c r="E40" s="294" t="str">
        <f>"21 / "&amp;SUMIF($J$3:$DM$3,E$3,$J40:$DM40)</f>
        <v>21 / 62</v>
      </c>
      <c r="F40" s="294" t="str">
        <f>"22 / "&amp;SUMIF($J$3:$DM$3,F$3,$J40:$DM40)</f>
        <v>22 / 57</v>
      </c>
      <c r="G40" s="294" t="str">
        <f>"31 / "&amp;SUMIF($J$3:$DM$3,G$3,$J40:$DM40)</f>
        <v>31 / 80</v>
      </c>
      <c r="H40" s="294" t="str">
        <f>"31 / "&amp;SUMIF($J$3:$DM$3,H$3,$J40:$DM40)</f>
        <v>31 / 63</v>
      </c>
      <c r="I40" s="294" t="str">
        <f>"37 / "&amp;SUMIF($J$3:$DM$3,I$3,$J40:$DM40)</f>
        <v>37 / 95</v>
      </c>
      <c r="J40" s="294">
        <v>4</v>
      </c>
      <c r="K40" s="294">
        <v>5</v>
      </c>
      <c r="L40" s="295">
        <v>4</v>
      </c>
      <c r="M40" s="294">
        <v>7</v>
      </c>
      <c r="N40" s="324">
        <v>6</v>
      </c>
      <c r="O40" s="294">
        <v>8</v>
      </c>
      <c r="P40" s="294">
        <v>2</v>
      </c>
      <c r="Q40" s="294">
        <v>4</v>
      </c>
      <c r="R40" s="295">
        <v>4</v>
      </c>
      <c r="S40" s="294">
        <v>6</v>
      </c>
      <c r="T40" s="324">
        <v>6</v>
      </c>
      <c r="U40" s="294">
        <v>7</v>
      </c>
      <c r="V40" s="294">
        <v>1</v>
      </c>
      <c r="W40" s="294">
        <v>1</v>
      </c>
      <c r="X40" s="295">
        <v>2</v>
      </c>
      <c r="Y40" s="294">
        <v>2</v>
      </c>
      <c r="Z40" s="324">
        <v>2</v>
      </c>
      <c r="AA40" s="294">
        <v>2</v>
      </c>
      <c r="AB40" s="294">
        <v>1</v>
      </c>
      <c r="AC40" s="294">
        <v>2</v>
      </c>
      <c r="AD40" s="295">
        <v>1</v>
      </c>
      <c r="AE40" s="294">
        <v>3</v>
      </c>
      <c r="AF40" s="324">
        <v>1</v>
      </c>
      <c r="AG40" s="294">
        <v>5</v>
      </c>
      <c r="AH40" s="294">
        <v>1</v>
      </c>
      <c r="AI40" s="294">
        <v>2</v>
      </c>
      <c r="AJ40" s="295">
        <v>2</v>
      </c>
      <c r="AK40" s="294">
        <v>3</v>
      </c>
      <c r="AL40" s="324">
        <v>1</v>
      </c>
      <c r="AM40" s="294">
        <v>4</v>
      </c>
      <c r="AN40" s="294"/>
      <c r="AO40" s="294"/>
      <c r="AP40" s="295"/>
      <c r="AQ40" s="294"/>
      <c r="AR40" s="294"/>
      <c r="AS40" s="294"/>
      <c r="AT40" s="294">
        <v>6</v>
      </c>
      <c r="AU40" s="294">
        <v>7</v>
      </c>
      <c r="AV40" s="295">
        <v>8</v>
      </c>
      <c r="AW40" s="294">
        <v>10</v>
      </c>
      <c r="AX40" s="324">
        <v>10</v>
      </c>
      <c r="AY40" s="294">
        <v>11</v>
      </c>
      <c r="AZ40" s="294">
        <v>4</v>
      </c>
      <c r="BA40" s="294">
        <v>6</v>
      </c>
      <c r="BB40" s="295">
        <v>4</v>
      </c>
      <c r="BC40" s="294">
        <v>8</v>
      </c>
      <c r="BD40" s="324">
        <v>5</v>
      </c>
      <c r="BE40" s="294">
        <v>8</v>
      </c>
      <c r="BF40" s="294">
        <v>1</v>
      </c>
      <c r="BG40" s="294">
        <v>1</v>
      </c>
      <c r="BH40" s="295">
        <v>1</v>
      </c>
      <c r="BI40" s="294">
        <v>2</v>
      </c>
      <c r="BJ40" s="324">
        <v>1</v>
      </c>
      <c r="BK40" s="294">
        <v>2</v>
      </c>
      <c r="BL40" s="294">
        <v>6</v>
      </c>
      <c r="BM40" s="294">
        <v>5</v>
      </c>
      <c r="BN40" s="389">
        <v>4</v>
      </c>
      <c r="BO40" s="294">
        <v>6</v>
      </c>
      <c r="BP40" s="324">
        <v>5</v>
      </c>
      <c r="BQ40" s="294">
        <v>10</v>
      </c>
      <c r="BR40" s="294">
        <v>3</v>
      </c>
      <c r="BS40" s="294">
        <v>2</v>
      </c>
      <c r="BT40" s="295">
        <v>2</v>
      </c>
      <c r="BU40" s="294">
        <v>3</v>
      </c>
      <c r="BV40" s="324">
        <v>3</v>
      </c>
      <c r="BW40" s="294">
        <v>3</v>
      </c>
      <c r="BX40" s="294">
        <v>5</v>
      </c>
      <c r="BY40" s="294">
        <v>6</v>
      </c>
      <c r="BZ40" s="295">
        <v>6</v>
      </c>
      <c r="CA40" s="294">
        <v>7</v>
      </c>
      <c r="CB40" s="324">
        <v>7</v>
      </c>
      <c r="CC40" s="294">
        <v>10</v>
      </c>
      <c r="CD40" s="294">
        <v>2</v>
      </c>
      <c r="CE40" s="294">
        <v>5</v>
      </c>
      <c r="CF40" s="295">
        <v>5</v>
      </c>
      <c r="CG40" s="294">
        <v>6</v>
      </c>
      <c r="CH40" s="324">
        <v>5</v>
      </c>
      <c r="CI40" s="294">
        <v>7</v>
      </c>
      <c r="CJ40" s="294">
        <v>4</v>
      </c>
      <c r="CK40" s="294">
        <v>4</v>
      </c>
      <c r="CL40" s="295">
        <v>3</v>
      </c>
      <c r="CM40" s="294">
        <v>4</v>
      </c>
      <c r="CN40" s="324">
        <v>4</v>
      </c>
      <c r="CO40" s="294">
        <v>5</v>
      </c>
      <c r="CP40" s="294">
        <v>4</v>
      </c>
      <c r="CQ40" s="294">
        <v>4</v>
      </c>
      <c r="CR40" s="295">
        <v>3</v>
      </c>
      <c r="CS40" s="294">
        <v>4</v>
      </c>
      <c r="CT40" s="324">
        <v>2</v>
      </c>
      <c r="CU40" s="294">
        <v>4</v>
      </c>
      <c r="CV40" s="294">
        <v>2</v>
      </c>
      <c r="CW40" s="294">
        <v>3</v>
      </c>
      <c r="CX40" s="295">
        <v>4</v>
      </c>
      <c r="CY40" s="294">
        <v>4</v>
      </c>
      <c r="CZ40" s="324">
        <v>2</v>
      </c>
      <c r="DA40" s="294">
        <v>4</v>
      </c>
      <c r="DB40" s="294">
        <v>1</v>
      </c>
      <c r="DC40" s="294">
        <v>1</v>
      </c>
      <c r="DD40" s="401">
        <v>1</v>
      </c>
      <c r="DE40" s="294">
        <v>1</v>
      </c>
      <c r="DF40" s="324">
        <v>1</v>
      </c>
      <c r="DG40" s="294">
        <v>1</v>
      </c>
      <c r="DH40" s="294">
        <v>4</v>
      </c>
      <c r="DI40" s="294">
        <v>4</v>
      </c>
      <c r="DJ40" s="295">
        <v>4</v>
      </c>
      <c r="DK40" s="294">
        <v>4</v>
      </c>
      <c r="DL40" s="324">
        <v>1</v>
      </c>
      <c r="DM40" s="294">
        <v>4</v>
      </c>
      <c r="DN40" s="228" t="s">
        <v>77</v>
      </c>
      <c r="DO40" s="228"/>
    </row>
    <row r="41" spans="1:119" s="349" customFormat="1" ht="409.6" customHeight="1" x14ac:dyDescent="0.25">
      <c r="A41" s="379" t="s">
        <v>34</v>
      </c>
      <c r="B41" s="293" t="s">
        <v>559</v>
      </c>
      <c r="C41" s="293"/>
      <c r="D41" s="346" t="s">
        <v>710</v>
      </c>
      <c r="E41" s="284" t="s">
        <v>812</v>
      </c>
      <c r="F41" s="330" t="s">
        <v>811</v>
      </c>
      <c r="G41" s="346" t="s">
        <v>712</v>
      </c>
      <c r="H41" s="346" t="s">
        <v>883</v>
      </c>
      <c r="I41" s="311" t="s">
        <v>713</v>
      </c>
      <c r="J41" s="347" t="s">
        <v>276</v>
      </c>
      <c r="K41" s="347" t="s">
        <v>520</v>
      </c>
      <c r="L41" s="308" t="s">
        <v>807</v>
      </c>
      <c r="M41" s="347" t="s">
        <v>874</v>
      </c>
      <c r="N41" s="421" t="s">
        <v>873</v>
      </c>
      <c r="O41" s="347" t="s">
        <v>581</v>
      </c>
      <c r="P41" s="347" t="s">
        <v>253</v>
      </c>
      <c r="Q41" s="347" t="s">
        <v>640</v>
      </c>
      <c r="R41" s="308" t="s">
        <v>802</v>
      </c>
      <c r="S41" s="347" t="s">
        <v>641</v>
      </c>
      <c r="T41" s="421" t="s">
        <v>836</v>
      </c>
      <c r="U41" s="348" t="s">
        <v>522</v>
      </c>
      <c r="V41" s="348" t="s">
        <v>218</v>
      </c>
      <c r="W41" s="348" t="s">
        <v>218</v>
      </c>
      <c r="X41" s="382" t="s">
        <v>797</v>
      </c>
      <c r="Y41" s="348" t="s">
        <v>624</v>
      </c>
      <c r="Z41" s="421" t="s">
        <v>872</v>
      </c>
      <c r="AA41" s="348" t="s">
        <v>499</v>
      </c>
      <c r="AB41" s="348" t="s">
        <v>350</v>
      </c>
      <c r="AC41" s="348" t="s">
        <v>523</v>
      </c>
      <c r="AD41" s="382" t="s">
        <v>796</v>
      </c>
      <c r="AE41" s="348" t="s">
        <v>875</v>
      </c>
      <c r="AF41" s="421" t="s">
        <v>90</v>
      </c>
      <c r="AG41" s="348" t="s">
        <v>697</v>
      </c>
      <c r="AH41" s="348" t="s">
        <v>90</v>
      </c>
      <c r="AI41" s="348" t="s">
        <v>525</v>
      </c>
      <c r="AJ41" s="382" t="s">
        <v>525</v>
      </c>
      <c r="AK41" s="348" t="s">
        <v>876</v>
      </c>
      <c r="AL41" s="421" t="s">
        <v>90</v>
      </c>
      <c r="AM41" s="348" t="s">
        <v>700</v>
      </c>
      <c r="AN41" s="348"/>
      <c r="AO41" s="348"/>
      <c r="AP41" s="308"/>
      <c r="AQ41" s="348"/>
      <c r="AR41" s="348"/>
      <c r="AS41" s="348"/>
      <c r="AT41" s="348" t="s">
        <v>261</v>
      </c>
      <c r="AU41" s="348" t="s">
        <v>526</v>
      </c>
      <c r="AV41" s="382" t="s">
        <v>869</v>
      </c>
      <c r="AW41" s="348" t="s">
        <v>877</v>
      </c>
      <c r="AX41" s="348" t="s">
        <v>878</v>
      </c>
      <c r="AY41" s="348" t="s">
        <v>528</v>
      </c>
      <c r="AZ41" s="348" t="s">
        <v>345</v>
      </c>
      <c r="BA41" s="348" t="s">
        <v>529</v>
      </c>
      <c r="BB41" s="382" t="s">
        <v>794</v>
      </c>
      <c r="BC41" s="348" t="s">
        <v>879</v>
      </c>
      <c r="BD41" s="421" t="s">
        <v>838</v>
      </c>
      <c r="BE41" s="348" t="s">
        <v>546</v>
      </c>
      <c r="BF41" s="348" t="s">
        <v>218</v>
      </c>
      <c r="BG41" s="348" t="s">
        <v>218</v>
      </c>
      <c r="BH41" s="382" t="s">
        <v>218</v>
      </c>
      <c r="BI41" s="348" t="s">
        <v>880</v>
      </c>
      <c r="BJ41" s="421" t="s">
        <v>218</v>
      </c>
      <c r="BK41" s="348" t="s">
        <v>501</v>
      </c>
      <c r="BL41" s="348" t="s">
        <v>357</v>
      </c>
      <c r="BM41" s="348" t="s">
        <v>502</v>
      </c>
      <c r="BN41" s="393" t="s">
        <v>783</v>
      </c>
      <c r="BO41" s="348" t="s">
        <v>881</v>
      </c>
      <c r="BP41" s="421" t="s">
        <v>855</v>
      </c>
      <c r="BQ41" s="348" t="s">
        <v>532</v>
      </c>
      <c r="BR41" s="348" t="s">
        <v>262</v>
      </c>
      <c r="BS41" s="348" t="s">
        <v>451</v>
      </c>
      <c r="BT41" s="382" t="s">
        <v>451</v>
      </c>
      <c r="BU41" s="348" t="s">
        <v>262</v>
      </c>
      <c r="BV41" s="421" t="s">
        <v>262</v>
      </c>
      <c r="BW41" s="348" t="s">
        <v>262</v>
      </c>
      <c r="BX41" s="348" t="s">
        <v>280</v>
      </c>
      <c r="BY41" s="348" t="s">
        <v>533</v>
      </c>
      <c r="BZ41" s="382" t="s">
        <v>870</v>
      </c>
      <c r="CA41" s="348" t="s">
        <v>867</v>
      </c>
      <c r="CB41" s="421" t="s">
        <v>866</v>
      </c>
      <c r="CC41" s="348" t="s">
        <v>698</v>
      </c>
      <c r="CD41" s="348" t="s">
        <v>256</v>
      </c>
      <c r="CE41" s="348" t="s">
        <v>535</v>
      </c>
      <c r="CF41" s="305" t="s">
        <v>779</v>
      </c>
      <c r="CG41" s="348" t="s">
        <v>882</v>
      </c>
      <c r="CH41" s="421" t="s">
        <v>868</v>
      </c>
      <c r="CI41" s="348" t="s">
        <v>537</v>
      </c>
      <c r="CJ41" s="348" t="s">
        <v>281</v>
      </c>
      <c r="CK41" s="348" t="s">
        <v>281</v>
      </c>
      <c r="CL41" s="382" t="s">
        <v>789</v>
      </c>
      <c r="CM41" s="348" t="s">
        <v>281</v>
      </c>
      <c r="CN41" s="421" t="s">
        <v>281</v>
      </c>
      <c r="CO41" s="348" t="s">
        <v>538</v>
      </c>
      <c r="CP41" s="348" t="s">
        <v>257</v>
      </c>
      <c r="CQ41" s="348" t="s">
        <v>257</v>
      </c>
      <c r="CR41" s="382" t="s">
        <v>793</v>
      </c>
      <c r="CS41" s="348" t="s">
        <v>884</v>
      </c>
      <c r="CT41" s="421" t="s">
        <v>861</v>
      </c>
      <c r="CU41" s="348" t="s">
        <v>257</v>
      </c>
      <c r="CV41" s="348" t="s">
        <v>282</v>
      </c>
      <c r="CW41" s="348" t="s">
        <v>539</v>
      </c>
      <c r="CX41" s="308" t="s">
        <v>871</v>
      </c>
      <c r="CY41" s="348" t="s">
        <v>885</v>
      </c>
      <c r="CZ41" s="421" t="s">
        <v>282</v>
      </c>
      <c r="DA41" s="348" t="s">
        <v>541</v>
      </c>
      <c r="DB41" s="348" t="s">
        <v>157</v>
      </c>
      <c r="DC41" s="348" t="s">
        <v>157</v>
      </c>
      <c r="DD41" s="382" t="s">
        <v>792</v>
      </c>
      <c r="DE41" s="348" t="s">
        <v>157</v>
      </c>
      <c r="DF41" s="421" t="s">
        <v>792</v>
      </c>
      <c r="DG41" s="348" t="s">
        <v>157</v>
      </c>
      <c r="DH41" s="347" t="s">
        <v>260</v>
      </c>
      <c r="DI41" s="347" t="s">
        <v>260</v>
      </c>
      <c r="DJ41" s="308" t="s">
        <v>260</v>
      </c>
      <c r="DK41" s="347" t="s">
        <v>260</v>
      </c>
      <c r="DL41" s="421" t="s">
        <v>829</v>
      </c>
      <c r="DM41" s="347" t="s">
        <v>260</v>
      </c>
      <c r="DN41" s="348"/>
      <c r="DO41" s="348"/>
    </row>
    <row r="42" spans="1:119" s="352" customFormat="1" ht="47.25" x14ac:dyDescent="0.25">
      <c r="A42" s="362" t="s">
        <v>36</v>
      </c>
      <c r="B42" s="406" t="s">
        <v>66</v>
      </c>
      <c r="C42" s="406"/>
      <c r="D42" s="362">
        <f t="shared" ref="D42:I43" si="23">SUMIF($J$3:$DM$3,D$3,$J42:$DM42)</f>
        <v>833</v>
      </c>
      <c r="E42" s="362">
        <f t="shared" si="23"/>
        <v>1655</v>
      </c>
      <c r="F42" s="362">
        <f t="shared" si="23"/>
        <v>1874</v>
      </c>
      <c r="G42" s="362">
        <f t="shared" si="23"/>
        <v>2634</v>
      </c>
      <c r="H42" s="362">
        <f t="shared" si="23"/>
        <v>2899</v>
      </c>
      <c r="I42" s="362">
        <f t="shared" si="23"/>
        <v>3408</v>
      </c>
      <c r="J42" s="362">
        <v>25</v>
      </c>
      <c r="K42" s="362">
        <v>75</v>
      </c>
      <c r="L42" s="363">
        <v>74</v>
      </c>
      <c r="M42" s="362">
        <v>175</v>
      </c>
      <c r="N42" s="419">
        <v>173</v>
      </c>
      <c r="O42" s="362">
        <v>250</v>
      </c>
      <c r="P42" s="362">
        <v>50</v>
      </c>
      <c r="Q42" s="362">
        <v>90</v>
      </c>
      <c r="R42" s="363">
        <v>94</v>
      </c>
      <c r="S42" s="362">
        <v>110</v>
      </c>
      <c r="T42" s="419">
        <v>151</v>
      </c>
      <c r="U42" s="362">
        <v>130</v>
      </c>
      <c r="V42" s="362"/>
      <c r="W42" s="362"/>
      <c r="X42" s="363"/>
      <c r="Y42" s="362"/>
      <c r="Z42" s="419"/>
      <c r="AA42" s="362"/>
      <c r="AB42" s="362">
        <v>0</v>
      </c>
      <c r="AC42" s="362">
        <v>25</v>
      </c>
      <c r="AD42" s="363">
        <v>25</v>
      </c>
      <c r="AE42" s="362">
        <v>50</v>
      </c>
      <c r="AF42" s="419">
        <v>45</v>
      </c>
      <c r="AG42" s="362">
        <v>100</v>
      </c>
      <c r="AH42" s="362">
        <v>125</v>
      </c>
      <c r="AI42" s="362">
        <v>225</v>
      </c>
      <c r="AJ42" s="363">
        <v>250</v>
      </c>
      <c r="AK42" s="362">
        <v>350</v>
      </c>
      <c r="AL42" s="419">
        <v>357</v>
      </c>
      <c r="AM42" s="362">
        <v>400</v>
      </c>
      <c r="AN42" s="294"/>
      <c r="AO42" s="294"/>
      <c r="AP42" s="295"/>
      <c r="AQ42" s="294"/>
      <c r="AR42" s="294"/>
      <c r="AS42" s="294"/>
      <c r="AT42" s="362">
        <v>121</v>
      </c>
      <c r="AU42" s="362">
        <v>315</v>
      </c>
      <c r="AV42" s="363">
        <v>319</v>
      </c>
      <c r="AW42" s="362">
        <v>492</v>
      </c>
      <c r="AX42" s="419">
        <v>481</v>
      </c>
      <c r="AY42" s="362">
        <v>644</v>
      </c>
      <c r="AZ42" s="362">
        <v>144</v>
      </c>
      <c r="BA42" s="362">
        <v>244</v>
      </c>
      <c r="BB42" s="363">
        <v>345</v>
      </c>
      <c r="BC42" s="362">
        <v>394</v>
      </c>
      <c r="BD42" s="419">
        <v>563</v>
      </c>
      <c r="BE42" s="362">
        <v>544</v>
      </c>
      <c r="BF42" s="362">
        <v>0</v>
      </c>
      <c r="BG42" s="362">
        <v>0</v>
      </c>
      <c r="BH42" s="363"/>
      <c r="BI42" s="362">
        <v>0</v>
      </c>
      <c r="BJ42" s="419"/>
      <c r="BK42" s="362">
        <v>0</v>
      </c>
      <c r="BL42" s="362">
        <v>25</v>
      </c>
      <c r="BM42" s="362">
        <v>72</v>
      </c>
      <c r="BN42" s="407">
        <v>74</v>
      </c>
      <c r="BO42" s="362">
        <v>118</v>
      </c>
      <c r="BP42" s="419">
        <v>122</v>
      </c>
      <c r="BQ42" s="362">
        <v>186</v>
      </c>
      <c r="BR42" s="362">
        <v>0</v>
      </c>
      <c r="BS42" s="362">
        <v>0</v>
      </c>
      <c r="BT42" s="363"/>
      <c r="BU42" s="362">
        <v>0</v>
      </c>
      <c r="BV42" s="419"/>
      <c r="BW42" s="362">
        <v>0</v>
      </c>
      <c r="BX42" s="362">
        <v>176</v>
      </c>
      <c r="BY42" s="362">
        <v>298</v>
      </c>
      <c r="BZ42" s="363">
        <v>361</v>
      </c>
      <c r="CA42" s="362">
        <v>464</v>
      </c>
      <c r="CB42" s="419">
        <v>573</v>
      </c>
      <c r="CC42" s="362">
        <v>534</v>
      </c>
      <c r="CD42" s="362">
        <v>64</v>
      </c>
      <c r="CE42" s="362">
        <v>130</v>
      </c>
      <c r="CF42" s="363">
        <v>162</v>
      </c>
      <c r="CG42" s="362">
        <v>140</v>
      </c>
      <c r="CH42" s="419">
        <v>167</v>
      </c>
      <c r="CI42" s="362">
        <v>210</v>
      </c>
      <c r="CJ42" s="362">
        <v>25</v>
      </c>
      <c r="CK42" s="362">
        <v>75</v>
      </c>
      <c r="CL42" s="363">
        <v>70</v>
      </c>
      <c r="CM42" s="362">
        <v>100</v>
      </c>
      <c r="CN42" s="419">
        <v>99</v>
      </c>
      <c r="CO42" s="362">
        <v>150</v>
      </c>
      <c r="CP42" s="362">
        <v>42</v>
      </c>
      <c r="CQ42" s="362">
        <v>45</v>
      </c>
      <c r="CR42" s="363">
        <v>54</v>
      </c>
      <c r="CS42" s="362">
        <v>81</v>
      </c>
      <c r="CT42" s="419">
        <v>54</v>
      </c>
      <c r="CU42" s="362">
        <v>70</v>
      </c>
      <c r="CV42" s="362">
        <v>36</v>
      </c>
      <c r="CW42" s="362">
        <v>41</v>
      </c>
      <c r="CX42" s="363">
        <v>37</v>
      </c>
      <c r="CY42" s="362">
        <v>120</v>
      </c>
      <c r="CZ42" s="419">
        <v>114</v>
      </c>
      <c r="DA42" s="362">
        <v>125</v>
      </c>
      <c r="DB42" s="362">
        <v>0</v>
      </c>
      <c r="DC42" s="362">
        <v>0</v>
      </c>
      <c r="DD42" s="363"/>
      <c r="DE42" s="362">
        <v>0</v>
      </c>
      <c r="DF42" s="419"/>
      <c r="DG42" s="362">
        <v>0</v>
      </c>
      <c r="DH42" s="362">
        <v>0</v>
      </c>
      <c r="DI42" s="362">
        <v>20</v>
      </c>
      <c r="DJ42" s="363">
        <v>9</v>
      </c>
      <c r="DK42" s="362">
        <v>40</v>
      </c>
      <c r="DL42" s="419" t="s">
        <v>862</v>
      </c>
      <c r="DM42" s="362">
        <v>65</v>
      </c>
      <c r="DN42" s="408" t="s">
        <v>78</v>
      </c>
      <c r="DO42" s="408"/>
    </row>
    <row r="43" spans="1:119" ht="47.25" x14ac:dyDescent="0.25">
      <c r="A43" s="379" t="s">
        <v>37</v>
      </c>
      <c r="B43" s="293" t="s">
        <v>560</v>
      </c>
      <c r="C43" s="293"/>
      <c r="D43" s="294">
        <f t="shared" si="23"/>
        <v>19</v>
      </c>
      <c r="E43" s="294">
        <f t="shared" si="23"/>
        <v>85</v>
      </c>
      <c r="F43" s="294">
        <f t="shared" si="23"/>
        <v>97</v>
      </c>
      <c r="G43" s="294">
        <f t="shared" si="23"/>
        <v>228</v>
      </c>
      <c r="H43" s="294">
        <f t="shared" si="23"/>
        <v>187</v>
      </c>
      <c r="I43" s="294">
        <f t="shared" si="23"/>
        <v>357</v>
      </c>
      <c r="J43" s="294">
        <v>0</v>
      </c>
      <c r="K43" s="294">
        <v>1</v>
      </c>
      <c r="L43" s="295">
        <v>1</v>
      </c>
      <c r="M43" s="294">
        <v>3</v>
      </c>
      <c r="N43" s="324">
        <v>3</v>
      </c>
      <c r="O43" s="294">
        <v>5</v>
      </c>
      <c r="P43" s="294">
        <v>0</v>
      </c>
      <c r="Q43" s="294">
        <v>6</v>
      </c>
      <c r="R43" s="295">
        <v>7</v>
      </c>
      <c r="S43" s="294">
        <v>7</v>
      </c>
      <c r="T43" s="324">
        <v>7</v>
      </c>
      <c r="U43" s="294">
        <v>9</v>
      </c>
      <c r="V43" s="294"/>
      <c r="W43" s="294"/>
      <c r="X43" s="295"/>
      <c r="Y43" s="294"/>
      <c r="Z43" s="324"/>
      <c r="AA43" s="294"/>
      <c r="AB43" s="294">
        <v>0</v>
      </c>
      <c r="AC43" s="294">
        <v>0</v>
      </c>
      <c r="AD43" s="295"/>
      <c r="AE43" s="294">
        <v>6</v>
      </c>
      <c r="AF43" s="324">
        <v>0</v>
      </c>
      <c r="AG43" s="294">
        <v>10</v>
      </c>
      <c r="AH43" s="294">
        <v>0</v>
      </c>
      <c r="AI43" s="294">
        <v>0</v>
      </c>
      <c r="AJ43" s="295"/>
      <c r="AK43" s="294">
        <v>6</v>
      </c>
      <c r="AL43" s="324">
        <v>5</v>
      </c>
      <c r="AM43" s="294">
        <v>7</v>
      </c>
      <c r="AN43" s="294"/>
      <c r="AO43" s="294"/>
      <c r="AP43" s="295"/>
      <c r="AQ43" s="294"/>
      <c r="AR43" s="294"/>
      <c r="AS43" s="294"/>
      <c r="AT43" s="294">
        <v>0</v>
      </c>
      <c r="AU43" s="294">
        <v>5</v>
      </c>
      <c r="AV43" s="295">
        <v>5</v>
      </c>
      <c r="AW43" s="294">
        <v>25</v>
      </c>
      <c r="AX43" s="324">
        <v>25</v>
      </c>
      <c r="AY43" s="294">
        <v>30</v>
      </c>
      <c r="AZ43" s="294">
        <v>0</v>
      </c>
      <c r="BA43" s="294">
        <v>30</v>
      </c>
      <c r="BB43" s="295">
        <v>42</v>
      </c>
      <c r="BC43" s="294">
        <v>100</v>
      </c>
      <c r="BD43" s="324">
        <v>102</v>
      </c>
      <c r="BE43" s="294">
        <v>200</v>
      </c>
      <c r="BF43" s="294">
        <v>0</v>
      </c>
      <c r="BG43" s="294">
        <v>0</v>
      </c>
      <c r="BH43" s="295"/>
      <c r="BI43" s="294">
        <v>0</v>
      </c>
      <c r="BJ43" s="324"/>
      <c r="BK43" s="294">
        <v>0</v>
      </c>
      <c r="BL43" s="294">
        <v>0</v>
      </c>
      <c r="BM43" s="294">
        <v>3</v>
      </c>
      <c r="BN43" s="389">
        <v>0</v>
      </c>
      <c r="BO43" s="294">
        <v>5</v>
      </c>
      <c r="BP43" s="342">
        <v>5</v>
      </c>
      <c r="BQ43" s="294">
        <v>7</v>
      </c>
      <c r="BR43" s="294">
        <v>0</v>
      </c>
      <c r="BS43" s="294">
        <v>0</v>
      </c>
      <c r="BT43" s="295"/>
      <c r="BU43" s="294">
        <v>0</v>
      </c>
      <c r="BV43" s="324"/>
      <c r="BW43" s="294">
        <v>0</v>
      </c>
      <c r="BX43" s="294">
        <v>1</v>
      </c>
      <c r="BY43" s="294">
        <v>14</v>
      </c>
      <c r="BZ43" s="297">
        <v>4</v>
      </c>
      <c r="CA43" s="294">
        <v>16</v>
      </c>
      <c r="CB43" s="324">
        <v>6</v>
      </c>
      <c r="CC43" s="294">
        <v>18</v>
      </c>
      <c r="CD43" s="294">
        <v>0</v>
      </c>
      <c r="CE43" s="294">
        <v>4</v>
      </c>
      <c r="CF43" s="295">
        <v>4</v>
      </c>
      <c r="CG43" s="294">
        <v>12</v>
      </c>
      <c r="CH43" s="324">
        <v>10</v>
      </c>
      <c r="CI43" s="294">
        <v>14</v>
      </c>
      <c r="CJ43" s="294">
        <v>0</v>
      </c>
      <c r="CK43" s="294">
        <v>0</v>
      </c>
      <c r="CL43" s="295">
        <v>8</v>
      </c>
      <c r="CM43" s="294">
        <v>4</v>
      </c>
      <c r="CN43" s="324">
        <v>6</v>
      </c>
      <c r="CO43" s="294">
        <v>9</v>
      </c>
      <c r="CP43" s="294">
        <v>11</v>
      </c>
      <c r="CQ43" s="294">
        <v>12</v>
      </c>
      <c r="CR43" s="295">
        <v>16</v>
      </c>
      <c r="CS43" s="294">
        <v>12</v>
      </c>
      <c r="CT43" s="324">
        <v>13</v>
      </c>
      <c r="CU43" s="294">
        <v>12</v>
      </c>
      <c r="CV43" s="294">
        <v>7</v>
      </c>
      <c r="CW43" s="294">
        <v>10</v>
      </c>
      <c r="CX43" s="295">
        <v>8</v>
      </c>
      <c r="CY43" s="294">
        <v>30</v>
      </c>
      <c r="CZ43" s="324">
        <v>4</v>
      </c>
      <c r="DA43" s="294">
        <v>32</v>
      </c>
      <c r="DB43" s="294">
        <v>0</v>
      </c>
      <c r="DC43" s="294">
        <v>0</v>
      </c>
      <c r="DD43" s="295"/>
      <c r="DE43" s="294">
        <v>0</v>
      </c>
      <c r="DF43" s="324"/>
      <c r="DG43" s="294">
        <v>0</v>
      </c>
      <c r="DH43" s="294">
        <v>0</v>
      </c>
      <c r="DI43" s="294">
        <v>0</v>
      </c>
      <c r="DJ43" s="295">
        <v>2</v>
      </c>
      <c r="DK43" s="294">
        <v>2</v>
      </c>
      <c r="DL43" s="324">
        <v>1</v>
      </c>
      <c r="DM43" s="294">
        <v>4</v>
      </c>
      <c r="DN43" s="228" t="s">
        <v>76</v>
      </c>
      <c r="DO43" s="228"/>
    </row>
    <row r="44" spans="1:119" s="160" customFormat="1" ht="60.75" customHeight="1" x14ac:dyDescent="0.25">
      <c r="A44" s="379" t="s">
        <v>63</v>
      </c>
      <c r="B44" s="296" t="s">
        <v>571</v>
      </c>
      <c r="C44" s="296"/>
      <c r="D44" s="157">
        <f>IF(ISNUMBER(D43/D42),D43/D42,"")</f>
        <v>2.2809123649459785E-2</v>
      </c>
      <c r="E44" s="157">
        <f t="shared" ref="E44:DB44" si="24">IF(ISNUMBER(E43/E42),E43/E42,"")</f>
        <v>5.1359516616314202E-2</v>
      </c>
      <c r="F44" s="157">
        <f t="shared" si="24"/>
        <v>5.176093916755603E-2</v>
      </c>
      <c r="G44" s="157">
        <f t="shared" si="24"/>
        <v>8.656036446469248E-2</v>
      </c>
      <c r="H44" s="157">
        <f>IF(ISNUMBER(H43/H42),H43/H42,"")</f>
        <v>6.4505001724732669E-2</v>
      </c>
      <c r="I44" s="157">
        <f t="shared" si="24"/>
        <v>0.10475352112676056</v>
      </c>
      <c r="J44" s="157">
        <f t="shared" si="24"/>
        <v>0</v>
      </c>
      <c r="K44" s="157">
        <f t="shared" si="24"/>
        <v>1.3333333333333334E-2</v>
      </c>
      <c r="L44" s="332">
        <v>0.01</v>
      </c>
      <c r="M44" s="157">
        <f t="shared" si="24"/>
        <v>1.7142857142857144E-2</v>
      </c>
      <c r="N44" s="157">
        <f>IF(ISNUMBER(N43/N42),N43/N42,"")</f>
        <v>1.7341040462427744E-2</v>
      </c>
      <c r="O44" s="157">
        <f t="shared" si="24"/>
        <v>0.02</v>
      </c>
      <c r="P44" s="157">
        <f t="shared" si="24"/>
        <v>0</v>
      </c>
      <c r="Q44" s="157">
        <f t="shared" si="24"/>
        <v>6.6666666666666666E-2</v>
      </c>
      <c r="R44" s="332">
        <f t="shared" si="24"/>
        <v>7.4468085106382975E-2</v>
      </c>
      <c r="S44" s="157">
        <f t="shared" si="24"/>
        <v>6.363636363636363E-2</v>
      </c>
      <c r="T44" s="157">
        <f t="shared" si="24"/>
        <v>4.6357615894039736E-2</v>
      </c>
      <c r="U44" s="157">
        <f t="shared" si="24"/>
        <v>6.9230769230769235E-2</v>
      </c>
      <c r="V44" s="157" t="str">
        <f t="shared" si="24"/>
        <v/>
      </c>
      <c r="W44" s="157" t="str">
        <f t="shared" si="24"/>
        <v/>
      </c>
      <c r="X44" s="332" t="str">
        <f t="shared" si="24"/>
        <v/>
      </c>
      <c r="Y44" s="157" t="str">
        <f t="shared" si="24"/>
        <v/>
      </c>
      <c r="Z44" s="157" t="str">
        <f>IF(ISNUMBER(Z43/Z42),Z43/Z42,"")</f>
        <v/>
      </c>
      <c r="AA44" s="157" t="str">
        <f t="shared" si="24"/>
        <v/>
      </c>
      <c r="AB44" s="157" t="str">
        <f t="shared" si="24"/>
        <v/>
      </c>
      <c r="AC44" s="157">
        <f t="shared" si="24"/>
        <v>0</v>
      </c>
      <c r="AD44" s="332">
        <f t="shared" si="24"/>
        <v>0</v>
      </c>
      <c r="AE44" s="157">
        <f t="shared" si="24"/>
        <v>0.12</v>
      </c>
      <c r="AF44" s="157">
        <f t="shared" si="24"/>
        <v>0</v>
      </c>
      <c r="AG44" s="157">
        <f t="shared" si="24"/>
        <v>0.1</v>
      </c>
      <c r="AH44" s="157">
        <f t="shared" si="24"/>
        <v>0</v>
      </c>
      <c r="AI44" s="157">
        <f t="shared" si="24"/>
        <v>0</v>
      </c>
      <c r="AJ44" s="332">
        <f t="shared" si="24"/>
        <v>0</v>
      </c>
      <c r="AK44" s="157">
        <f t="shared" si="24"/>
        <v>1.7142857142857144E-2</v>
      </c>
      <c r="AL44" s="157">
        <f>IF(ISNUMBER(AL43/AL42),AL43/AL42,"")</f>
        <v>1.4005602240896359E-2</v>
      </c>
      <c r="AM44" s="157">
        <f t="shared" si="24"/>
        <v>1.7500000000000002E-2</v>
      </c>
      <c r="AN44" s="157" t="str">
        <f t="shared" si="24"/>
        <v/>
      </c>
      <c r="AO44" s="157" t="str">
        <f t="shared" si="24"/>
        <v/>
      </c>
      <c r="AP44" s="332" t="str">
        <f t="shared" si="24"/>
        <v/>
      </c>
      <c r="AQ44" s="157" t="str">
        <f t="shared" si="24"/>
        <v/>
      </c>
      <c r="AR44" s="157"/>
      <c r="AS44" s="157" t="str">
        <f t="shared" si="24"/>
        <v/>
      </c>
      <c r="AT44" s="157">
        <f t="shared" si="24"/>
        <v>0</v>
      </c>
      <c r="AU44" s="157">
        <f t="shared" si="24"/>
        <v>1.5873015873015872E-2</v>
      </c>
      <c r="AV44" s="332">
        <f t="shared" si="24"/>
        <v>1.5673981191222569E-2</v>
      </c>
      <c r="AW44" s="157">
        <f t="shared" si="24"/>
        <v>5.08130081300813E-2</v>
      </c>
      <c r="AX44" s="157">
        <f t="shared" si="24"/>
        <v>5.1975051975051978E-2</v>
      </c>
      <c r="AY44" s="157">
        <f t="shared" si="24"/>
        <v>4.6583850931677016E-2</v>
      </c>
      <c r="AZ44" s="157">
        <f t="shared" si="24"/>
        <v>0</v>
      </c>
      <c r="BA44" s="157">
        <f t="shared" si="24"/>
        <v>0.12295081967213115</v>
      </c>
      <c r="BB44" s="332">
        <f t="shared" si="24"/>
        <v>0.12173913043478261</v>
      </c>
      <c r="BC44" s="157">
        <f t="shared" si="24"/>
        <v>0.25380710659898476</v>
      </c>
      <c r="BD44" s="157">
        <f>IF(ISNUMBER(BD43/BD42),BD43/BD42,"")</f>
        <v>0.18117229129662521</v>
      </c>
      <c r="BE44" s="157">
        <f t="shared" si="24"/>
        <v>0.36764705882352944</v>
      </c>
      <c r="BF44" s="157" t="str">
        <f t="shared" si="24"/>
        <v/>
      </c>
      <c r="BG44" s="157" t="str">
        <f t="shared" si="24"/>
        <v/>
      </c>
      <c r="BH44" s="332" t="str">
        <f t="shared" si="24"/>
        <v/>
      </c>
      <c r="BI44" s="157" t="str">
        <f t="shared" si="24"/>
        <v/>
      </c>
      <c r="BJ44" s="157" t="str">
        <f t="shared" si="24"/>
        <v/>
      </c>
      <c r="BK44" s="157" t="str">
        <f t="shared" si="24"/>
        <v/>
      </c>
      <c r="BL44" s="157">
        <f t="shared" si="24"/>
        <v>0</v>
      </c>
      <c r="BM44" s="157">
        <f t="shared" si="24"/>
        <v>4.1666666666666664E-2</v>
      </c>
      <c r="BN44" s="390">
        <f t="shared" si="24"/>
        <v>0</v>
      </c>
      <c r="BO44" s="157">
        <f t="shared" si="24"/>
        <v>4.2372881355932202E-2</v>
      </c>
      <c r="BP44" s="157">
        <f>IF(ISNUMBER(BP43/BP42),BP43/BP42,"")</f>
        <v>4.0983606557377046E-2</v>
      </c>
      <c r="BQ44" s="157">
        <f t="shared" si="24"/>
        <v>3.7634408602150539E-2</v>
      </c>
      <c r="BR44" s="157" t="str">
        <f t="shared" si="24"/>
        <v/>
      </c>
      <c r="BS44" s="157" t="str">
        <f t="shared" si="24"/>
        <v/>
      </c>
      <c r="BT44" s="332" t="str">
        <f t="shared" si="24"/>
        <v/>
      </c>
      <c r="BU44" s="157" t="str">
        <f t="shared" si="24"/>
        <v/>
      </c>
      <c r="BV44" s="157" t="str">
        <f t="shared" si="24"/>
        <v/>
      </c>
      <c r="BW44" s="157" t="str">
        <f t="shared" si="24"/>
        <v/>
      </c>
      <c r="BX44" s="157">
        <f t="shared" si="24"/>
        <v>5.681818181818182E-3</v>
      </c>
      <c r="BY44" s="157">
        <f t="shared" si="24"/>
        <v>4.6979865771812082E-2</v>
      </c>
      <c r="BZ44" s="332">
        <f t="shared" si="24"/>
        <v>1.1080332409972299E-2</v>
      </c>
      <c r="CA44" s="157">
        <f t="shared" si="24"/>
        <v>3.4482758620689655E-2</v>
      </c>
      <c r="CB44" s="157">
        <f>IF(ISNUMBER(CB43/CB42),CB43/CB42,"")</f>
        <v>1.0471204188481676E-2</v>
      </c>
      <c r="CC44" s="157">
        <f t="shared" si="24"/>
        <v>3.3707865168539325E-2</v>
      </c>
      <c r="CD44" s="157">
        <f t="shared" si="24"/>
        <v>0</v>
      </c>
      <c r="CE44" s="157">
        <f t="shared" si="24"/>
        <v>3.0769230769230771E-2</v>
      </c>
      <c r="CF44" s="332">
        <f t="shared" si="24"/>
        <v>2.4691358024691357E-2</v>
      </c>
      <c r="CG44" s="157">
        <f t="shared" si="24"/>
        <v>8.5714285714285715E-2</v>
      </c>
      <c r="CH44" s="157">
        <f t="shared" si="24"/>
        <v>5.9880239520958084E-2</v>
      </c>
      <c r="CI44" s="157">
        <f t="shared" si="24"/>
        <v>6.6666666666666666E-2</v>
      </c>
      <c r="CJ44" s="157">
        <f t="shared" si="24"/>
        <v>0</v>
      </c>
      <c r="CK44" s="157">
        <f t="shared" si="24"/>
        <v>0</v>
      </c>
      <c r="CL44" s="332">
        <f t="shared" si="24"/>
        <v>0.11428571428571428</v>
      </c>
      <c r="CM44" s="157">
        <f t="shared" si="24"/>
        <v>0.04</v>
      </c>
      <c r="CN44" s="157">
        <f>IF(ISNUMBER(CN43/CN42),CN43/CN42,"")</f>
        <v>6.0606060606060608E-2</v>
      </c>
      <c r="CO44" s="157">
        <f t="shared" si="24"/>
        <v>0.06</v>
      </c>
      <c r="CP44" s="157">
        <f t="shared" si="24"/>
        <v>0.26190476190476192</v>
      </c>
      <c r="CQ44" s="157">
        <f t="shared" si="24"/>
        <v>0.26666666666666666</v>
      </c>
      <c r="CR44" s="332">
        <f t="shared" si="24"/>
        <v>0.29629629629629628</v>
      </c>
      <c r="CS44" s="157">
        <f t="shared" si="24"/>
        <v>0.14814814814814814</v>
      </c>
      <c r="CT44" s="157">
        <f t="shared" si="24"/>
        <v>0.24074074074074073</v>
      </c>
      <c r="CU44" s="157">
        <f t="shared" si="24"/>
        <v>0.17142857142857143</v>
      </c>
      <c r="CV44" s="157">
        <f t="shared" si="24"/>
        <v>0.19444444444444445</v>
      </c>
      <c r="CW44" s="157">
        <f t="shared" si="24"/>
        <v>0.24390243902439024</v>
      </c>
      <c r="CX44" s="332">
        <f t="shared" si="24"/>
        <v>0.21621621621621623</v>
      </c>
      <c r="CY44" s="157">
        <f t="shared" si="24"/>
        <v>0.25</v>
      </c>
      <c r="CZ44" s="157">
        <f>IF(ISNUMBER(CZ43/CZ42),CZ43/CZ42,"")</f>
        <v>3.5087719298245612E-2</v>
      </c>
      <c r="DA44" s="157">
        <f t="shared" si="24"/>
        <v>0.25600000000000001</v>
      </c>
      <c r="DB44" s="157" t="str">
        <f t="shared" si="24"/>
        <v/>
      </c>
      <c r="DC44" s="157" t="str">
        <f t="shared" ref="DC44:DM44" si="25">IF(ISNUMBER(DC43/DC42),DC43/DC42,"")</f>
        <v/>
      </c>
      <c r="DD44" s="332" t="str">
        <f t="shared" si="25"/>
        <v/>
      </c>
      <c r="DE44" s="157" t="str">
        <f t="shared" si="25"/>
        <v/>
      </c>
      <c r="DF44" s="157" t="str">
        <f t="shared" si="25"/>
        <v/>
      </c>
      <c r="DG44" s="157" t="str">
        <f t="shared" si="25"/>
        <v/>
      </c>
      <c r="DH44" s="157" t="str">
        <f t="shared" si="25"/>
        <v/>
      </c>
      <c r="DI44" s="157">
        <f t="shared" si="25"/>
        <v>0</v>
      </c>
      <c r="DJ44" s="332">
        <f t="shared" si="25"/>
        <v>0.22222222222222221</v>
      </c>
      <c r="DK44" s="157">
        <f t="shared" si="25"/>
        <v>0.05</v>
      </c>
      <c r="DL44" s="157" t="str">
        <f>IF(ISNUMBER(DL43/DL42),DL43/DL42,"")</f>
        <v/>
      </c>
      <c r="DM44" s="157">
        <f t="shared" si="25"/>
        <v>6.1538461538461542E-2</v>
      </c>
      <c r="DN44" s="159"/>
      <c r="DO44" s="159"/>
    </row>
    <row r="45" spans="1:119" ht="74.25" customHeight="1" x14ac:dyDescent="0.25">
      <c r="A45" s="379" t="s">
        <v>653</v>
      </c>
      <c r="B45" s="293" t="s">
        <v>562</v>
      </c>
      <c r="C45" s="293"/>
      <c r="D45" s="294">
        <f t="shared" ref="D45:I45" si="26">SUMIF($J$3:$DM$3,D$3,$J45:$DM45)</f>
        <v>38</v>
      </c>
      <c r="E45" s="294">
        <f t="shared" si="26"/>
        <v>367</v>
      </c>
      <c r="F45" s="294">
        <f t="shared" si="26"/>
        <v>470</v>
      </c>
      <c r="G45" s="294">
        <f t="shared" si="26"/>
        <v>927</v>
      </c>
      <c r="H45" s="294">
        <f t="shared" si="26"/>
        <v>1619</v>
      </c>
      <c r="I45" s="294">
        <f t="shared" si="26"/>
        <v>1445</v>
      </c>
      <c r="J45" s="294"/>
      <c r="K45" s="294">
        <v>25</v>
      </c>
      <c r="L45" s="295">
        <v>25</v>
      </c>
      <c r="M45" s="294">
        <v>75</v>
      </c>
      <c r="N45" s="324">
        <v>168</v>
      </c>
      <c r="O45" s="294">
        <v>175</v>
      </c>
      <c r="P45" s="294">
        <v>0</v>
      </c>
      <c r="Q45" s="294">
        <v>40</v>
      </c>
      <c r="R45" s="295">
        <v>41</v>
      </c>
      <c r="S45" s="294">
        <v>90</v>
      </c>
      <c r="T45" s="324">
        <v>102</v>
      </c>
      <c r="U45" s="294">
        <v>110</v>
      </c>
      <c r="V45" s="294"/>
      <c r="W45" s="294"/>
      <c r="X45" s="295"/>
      <c r="Y45" s="294"/>
      <c r="Z45" s="324"/>
      <c r="AA45" s="294"/>
      <c r="AB45" s="294"/>
      <c r="AC45" s="294"/>
      <c r="AD45" s="295"/>
      <c r="AE45" s="294">
        <v>25</v>
      </c>
      <c r="AF45" s="324">
        <v>21</v>
      </c>
      <c r="AG45" s="294">
        <v>50</v>
      </c>
      <c r="AH45" s="294">
        <v>0</v>
      </c>
      <c r="AI45" s="294">
        <v>0</v>
      </c>
      <c r="AJ45" s="295"/>
      <c r="AK45" s="294">
        <v>110</v>
      </c>
      <c r="AL45" s="324">
        <v>295</v>
      </c>
      <c r="AM45" s="294">
        <v>150</v>
      </c>
      <c r="AN45" s="294"/>
      <c r="AO45" s="294"/>
      <c r="AP45" s="295"/>
      <c r="AQ45" s="294"/>
      <c r="AR45" s="294"/>
      <c r="AS45" s="294"/>
      <c r="AT45" s="294">
        <v>0</v>
      </c>
      <c r="AU45" s="294">
        <v>50</v>
      </c>
      <c r="AV45" s="295">
        <v>53</v>
      </c>
      <c r="AW45" s="294">
        <v>125</v>
      </c>
      <c r="AX45" s="324">
        <v>465</v>
      </c>
      <c r="AY45" s="294">
        <v>180</v>
      </c>
      <c r="AZ45" s="294">
        <v>0</v>
      </c>
      <c r="BA45" s="294">
        <v>100</v>
      </c>
      <c r="BB45" s="295">
        <v>156</v>
      </c>
      <c r="BC45" s="294">
        <v>200</v>
      </c>
      <c r="BD45" s="324">
        <v>206</v>
      </c>
      <c r="BE45" s="294">
        <v>350</v>
      </c>
      <c r="BF45" s="294">
        <v>0</v>
      </c>
      <c r="BG45" s="294">
        <v>0</v>
      </c>
      <c r="BH45" s="295"/>
      <c r="BI45" s="294">
        <v>0</v>
      </c>
      <c r="BJ45" s="324"/>
      <c r="BK45" s="294">
        <v>0</v>
      </c>
      <c r="BL45" s="294">
        <v>0</v>
      </c>
      <c r="BM45" s="294">
        <v>22</v>
      </c>
      <c r="BN45" s="389">
        <v>24</v>
      </c>
      <c r="BO45" s="294">
        <v>46</v>
      </c>
      <c r="BP45" s="324">
        <v>48</v>
      </c>
      <c r="BQ45" s="294">
        <v>90</v>
      </c>
      <c r="BR45" s="294">
        <v>0</v>
      </c>
      <c r="BS45" s="294">
        <v>0</v>
      </c>
      <c r="BT45" s="295"/>
      <c r="BU45" s="294">
        <v>0</v>
      </c>
      <c r="BV45" s="324"/>
      <c r="BW45" s="294">
        <v>0</v>
      </c>
      <c r="BX45" s="294">
        <v>5</v>
      </c>
      <c r="BY45" s="294">
        <v>56</v>
      </c>
      <c r="BZ45" s="295">
        <v>61</v>
      </c>
      <c r="CA45" s="294">
        <v>97</v>
      </c>
      <c r="CB45" s="324">
        <v>125</v>
      </c>
      <c r="CC45" s="294">
        <v>132</v>
      </c>
      <c r="CD45" s="294"/>
      <c r="CE45" s="294">
        <v>30</v>
      </c>
      <c r="CF45" s="295">
        <v>36</v>
      </c>
      <c r="CG45" s="294">
        <v>46</v>
      </c>
      <c r="CH45" s="324">
        <v>85</v>
      </c>
      <c r="CI45" s="294">
        <v>50</v>
      </c>
      <c r="CJ45" s="294">
        <v>0</v>
      </c>
      <c r="CK45" s="294">
        <v>0</v>
      </c>
      <c r="CL45" s="295">
        <v>25</v>
      </c>
      <c r="CM45" s="294">
        <v>30</v>
      </c>
      <c r="CN45" s="324">
        <v>45</v>
      </c>
      <c r="CO45" s="294">
        <v>50</v>
      </c>
      <c r="CP45" s="294">
        <v>17</v>
      </c>
      <c r="CQ45" s="294">
        <v>18</v>
      </c>
      <c r="CR45" s="295">
        <v>22</v>
      </c>
      <c r="CS45" s="294">
        <v>18</v>
      </c>
      <c r="CT45" s="324">
        <v>20</v>
      </c>
      <c r="CU45" s="294">
        <v>18</v>
      </c>
      <c r="CV45" s="294">
        <v>16</v>
      </c>
      <c r="CW45" s="294">
        <v>26</v>
      </c>
      <c r="CX45" s="295">
        <v>9</v>
      </c>
      <c r="CY45" s="294">
        <v>45</v>
      </c>
      <c r="CZ45" s="324">
        <v>29</v>
      </c>
      <c r="DA45" s="294">
        <v>50</v>
      </c>
      <c r="DB45" s="294">
        <v>0</v>
      </c>
      <c r="DC45" s="294">
        <v>0</v>
      </c>
      <c r="DD45" s="295"/>
      <c r="DE45" s="294">
        <v>0</v>
      </c>
      <c r="DF45" s="324"/>
      <c r="DG45" s="294">
        <v>0</v>
      </c>
      <c r="DH45" s="294">
        <v>0</v>
      </c>
      <c r="DI45" s="294">
        <v>0</v>
      </c>
      <c r="DJ45" s="295">
        <v>18</v>
      </c>
      <c r="DK45" s="294">
        <v>20</v>
      </c>
      <c r="DL45" s="324">
        <v>10</v>
      </c>
      <c r="DM45" s="294">
        <v>40</v>
      </c>
      <c r="DN45" s="228" t="s">
        <v>76</v>
      </c>
      <c r="DO45" s="228"/>
    </row>
    <row r="46" spans="1:119" s="160" customFormat="1" ht="68.25" customHeight="1" x14ac:dyDescent="0.25">
      <c r="A46" s="379" t="s">
        <v>654</v>
      </c>
      <c r="B46" s="296" t="s">
        <v>563</v>
      </c>
      <c r="C46" s="296"/>
      <c r="D46" s="157">
        <f>IF(ISNUMBER(D45/D42),D45/D42,"")</f>
        <v>4.561824729891957E-2</v>
      </c>
      <c r="E46" s="157">
        <f t="shared" ref="E46:DB46" si="27">IF(ISNUMBER(E45/E42),E45/E42,"")</f>
        <v>0.2217522658610272</v>
      </c>
      <c r="F46" s="157">
        <f t="shared" si="27"/>
        <v>0.25080042689434368</v>
      </c>
      <c r="G46" s="157">
        <f t="shared" si="27"/>
        <v>0.35193621867881547</v>
      </c>
      <c r="H46" s="157">
        <f>IF(ISNUMBER(H45/H42),H45/H42,"")</f>
        <v>0.5584684373922042</v>
      </c>
      <c r="I46" s="157">
        <f t="shared" si="27"/>
        <v>0.42400234741784038</v>
      </c>
      <c r="J46" s="157">
        <f t="shared" si="27"/>
        <v>0</v>
      </c>
      <c r="K46" s="157">
        <f t="shared" si="27"/>
        <v>0.33333333333333331</v>
      </c>
      <c r="L46" s="332">
        <f t="shared" si="27"/>
        <v>0.33783783783783783</v>
      </c>
      <c r="M46" s="157">
        <f t="shared" si="27"/>
        <v>0.42857142857142855</v>
      </c>
      <c r="N46" s="157">
        <f>IF(ISNUMBER(N45/N42),N45/N42,"")</f>
        <v>0.97109826589595372</v>
      </c>
      <c r="O46" s="157">
        <f t="shared" si="27"/>
        <v>0.7</v>
      </c>
      <c r="P46" s="157">
        <f t="shared" si="27"/>
        <v>0</v>
      </c>
      <c r="Q46" s="157">
        <f t="shared" si="27"/>
        <v>0.44444444444444442</v>
      </c>
      <c r="R46" s="332">
        <f t="shared" si="27"/>
        <v>0.43617021276595747</v>
      </c>
      <c r="S46" s="157">
        <f t="shared" si="27"/>
        <v>0.81818181818181823</v>
      </c>
      <c r="T46" s="157">
        <f t="shared" si="27"/>
        <v>0.67549668874172186</v>
      </c>
      <c r="U46" s="157">
        <f t="shared" si="27"/>
        <v>0.84615384615384615</v>
      </c>
      <c r="V46" s="157" t="str">
        <f t="shared" si="27"/>
        <v/>
      </c>
      <c r="W46" s="157" t="str">
        <f t="shared" si="27"/>
        <v/>
      </c>
      <c r="X46" s="332" t="str">
        <f t="shared" si="27"/>
        <v/>
      </c>
      <c r="Y46" s="157" t="str">
        <f t="shared" si="27"/>
        <v/>
      </c>
      <c r="Z46" s="157" t="str">
        <f>IF(ISNUMBER(Z45/Z42),Z45/Z42,"")</f>
        <v/>
      </c>
      <c r="AA46" s="157" t="str">
        <f t="shared" si="27"/>
        <v/>
      </c>
      <c r="AB46" s="157" t="str">
        <f t="shared" si="27"/>
        <v/>
      </c>
      <c r="AC46" s="157">
        <f t="shared" si="27"/>
        <v>0</v>
      </c>
      <c r="AD46" s="332">
        <f t="shared" si="27"/>
        <v>0</v>
      </c>
      <c r="AE46" s="157">
        <f t="shared" si="27"/>
        <v>0.5</v>
      </c>
      <c r="AF46" s="157">
        <f t="shared" si="27"/>
        <v>0.46666666666666667</v>
      </c>
      <c r="AG46" s="157">
        <f t="shared" si="27"/>
        <v>0.5</v>
      </c>
      <c r="AH46" s="157">
        <f t="shared" si="27"/>
        <v>0</v>
      </c>
      <c r="AI46" s="157">
        <f t="shared" si="27"/>
        <v>0</v>
      </c>
      <c r="AJ46" s="332">
        <f t="shared" si="27"/>
        <v>0</v>
      </c>
      <c r="AK46" s="157">
        <f t="shared" si="27"/>
        <v>0.31428571428571428</v>
      </c>
      <c r="AL46" s="157">
        <f>IF(ISNUMBER(AL45/AL42),AL45/AL42,"")</f>
        <v>0.8263305322128851</v>
      </c>
      <c r="AM46" s="157">
        <f t="shared" si="27"/>
        <v>0.375</v>
      </c>
      <c r="AN46" s="157" t="str">
        <f t="shared" si="27"/>
        <v/>
      </c>
      <c r="AO46" s="157" t="str">
        <f t="shared" si="27"/>
        <v/>
      </c>
      <c r="AP46" s="332" t="str">
        <f t="shared" si="27"/>
        <v/>
      </c>
      <c r="AQ46" s="157" t="str">
        <f t="shared" si="27"/>
        <v/>
      </c>
      <c r="AR46" s="157"/>
      <c r="AS46" s="157" t="str">
        <f t="shared" si="27"/>
        <v/>
      </c>
      <c r="AT46" s="157">
        <f t="shared" si="27"/>
        <v>0</v>
      </c>
      <c r="AU46" s="157">
        <f t="shared" si="27"/>
        <v>0.15873015873015872</v>
      </c>
      <c r="AV46" s="332">
        <f t="shared" si="27"/>
        <v>0.16614420062695925</v>
      </c>
      <c r="AW46" s="157">
        <f t="shared" si="27"/>
        <v>0.25406504065040653</v>
      </c>
      <c r="AX46" s="157">
        <f t="shared" si="27"/>
        <v>0.96673596673596673</v>
      </c>
      <c r="AY46" s="157">
        <f t="shared" si="27"/>
        <v>0.27950310559006208</v>
      </c>
      <c r="AZ46" s="157">
        <f t="shared" si="27"/>
        <v>0</v>
      </c>
      <c r="BA46" s="157">
        <f t="shared" si="27"/>
        <v>0.4098360655737705</v>
      </c>
      <c r="BB46" s="332">
        <f t="shared" si="27"/>
        <v>0.45217391304347826</v>
      </c>
      <c r="BC46" s="157">
        <f t="shared" si="27"/>
        <v>0.50761421319796951</v>
      </c>
      <c r="BD46" s="157">
        <f>IF(ISNUMBER(BD45/BD42),BD45/BD42,"")</f>
        <v>0.36589698046181174</v>
      </c>
      <c r="BE46" s="157">
        <f t="shared" si="27"/>
        <v>0.64338235294117652</v>
      </c>
      <c r="BF46" s="157" t="str">
        <f t="shared" si="27"/>
        <v/>
      </c>
      <c r="BG46" s="157" t="str">
        <f t="shared" si="27"/>
        <v/>
      </c>
      <c r="BH46" s="332" t="str">
        <f t="shared" si="27"/>
        <v/>
      </c>
      <c r="BI46" s="157" t="str">
        <f t="shared" si="27"/>
        <v/>
      </c>
      <c r="BJ46" s="157" t="str">
        <f t="shared" si="27"/>
        <v/>
      </c>
      <c r="BK46" s="157" t="str">
        <f t="shared" si="27"/>
        <v/>
      </c>
      <c r="BL46" s="157">
        <f t="shared" si="27"/>
        <v>0</v>
      </c>
      <c r="BM46" s="157">
        <f t="shared" si="27"/>
        <v>0.30555555555555558</v>
      </c>
      <c r="BN46" s="390">
        <f t="shared" si="27"/>
        <v>0.32432432432432434</v>
      </c>
      <c r="BO46" s="157">
        <f t="shared" si="27"/>
        <v>0.38983050847457629</v>
      </c>
      <c r="BP46" s="157">
        <f>IF(ISNUMBER(BP45/BP42),BP45/BP42,"")</f>
        <v>0.39344262295081966</v>
      </c>
      <c r="BQ46" s="157">
        <f t="shared" si="27"/>
        <v>0.4838709677419355</v>
      </c>
      <c r="BR46" s="157" t="str">
        <f t="shared" si="27"/>
        <v/>
      </c>
      <c r="BS46" s="157" t="str">
        <f t="shared" si="27"/>
        <v/>
      </c>
      <c r="BT46" s="332" t="str">
        <f t="shared" si="27"/>
        <v/>
      </c>
      <c r="BU46" s="157" t="str">
        <f t="shared" si="27"/>
        <v/>
      </c>
      <c r="BV46" s="157" t="str">
        <f t="shared" si="27"/>
        <v/>
      </c>
      <c r="BW46" s="157" t="str">
        <f t="shared" si="27"/>
        <v/>
      </c>
      <c r="BX46" s="157">
        <f t="shared" si="27"/>
        <v>2.8409090909090908E-2</v>
      </c>
      <c r="BY46" s="157">
        <f t="shared" si="27"/>
        <v>0.18791946308724833</v>
      </c>
      <c r="BZ46" s="332">
        <f t="shared" si="27"/>
        <v>0.16897506925207756</v>
      </c>
      <c r="CA46" s="157">
        <f t="shared" si="27"/>
        <v>0.20905172413793102</v>
      </c>
      <c r="CB46" s="157">
        <f>IF(ISNUMBER(CB45/CB42),CB45/CB42,"")</f>
        <v>0.2181500872600349</v>
      </c>
      <c r="CC46" s="157">
        <f t="shared" si="27"/>
        <v>0.24719101123595505</v>
      </c>
      <c r="CD46" s="157">
        <f t="shared" si="27"/>
        <v>0</v>
      </c>
      <c r="CE46" s="157">
        <f t="shared" si="27"/>
        <v>0.23076923076923078</v>
      </c>
      <c r="CF46" s="332">
        <f t="shared" si="27"/>
        <v>0.22222222222222221</v>
      </c>
      <c r="CG46" s="157">
        <f t="shared" si="27"/>
        <v>0.32857142857142857</v>
      </c>
      <c r="CH46" s="157">
        <f t="shared" si="27"/>
        <v>0.50898203592814373</v>
      </c>
      <c r="CI46" s="157">
        <f t="shared" si="27"/>
        <v>0.23809523809523808</v>
      </c>
      <c r="CJ46" s="157">
        <f t="shared" si="27"/>
        <v>0</v>
      </c>
      <c r="CK46" s="157">
        <f t="shared" si="27"/>
        <v>0</v>
      </c>
      <c r="CL46" s="332">
        <f t="shared" si="27"/>
        <v>0.35714285714285715</v>
      </c>
      <c r="CM46" s="157">
        <f t="shared" si="27"/>
        <v>0.3</v>
      </c>
      <c r="CN46" s="157">
        <f>IF(ISNUMBER(CN45/CN42),CN45/CN42,"")</f>
        <v>0.45454545454545453</v>
      </c>
      <c r="CO46" s="157">
        <f t="shared" si="27"/>
        <v>0.33333333333333331</v>
      </c>
      <c r="CP46" s="157">
        <f t="shared" si="27"/>
        <v>0.40476190476190477</v>
      </c>
      <c r="CQ46" s="157">
        <f t="shared" si="27"/>
        <v>0.4</v>
      </c>
      <c r="CR46" s="332">
        <f t="shared" si="27"/>
        <v>0.40740740740740738</v>
      </c>
      <c r="CS46" s="157">
        <f t="shared" si="27"/>
        <v>0.22222222222222221</v>
      </c>
      <c r="CT46" s="157">
        <v>0.28999999999999998</v>
      </c>
      <c r="CU46" s="157">
        <f t="shared" si="27"/>
        <v>0.25714285714285712</v>
      </c>
      <c r="CV46" s="157">
        <f t="shared" si="27"/>
        <v>0.44444444444444442</v>
      </c>
      <c r="CW46" s="157">
        <f t="shared" si="27"/>
        <v>0.63414634146341464</v>
      </c>
      <c r="CX46" s="332">
        <f t="shared" si="27"/>
        <v>0.24324324324324326</v>
      </c>
      <c r="CY46" s="157">
        <f t="shared" si="27"/>
        <v>0.375</v>
      </c>
      <c r="CZ46" s="157">
        <f>IF(ISNUMBER(CZ45/CZ42),CZ45/CZ42,"")</f>
        <v>0.25438596491228072</v>
      </c>
      <c r="DA46" s="157">
        <f t="shared" si="27"/>
        <v>0.4</v>
      </c>
      <c r="DB46" s="157" t="str">
        <f t="shared" si="27"/>
        <v/>
      </c>
      <c r="DC46" s="157" t="str">
        <f t="shared" ref="DC46:DM46" si="28">IF(ISNUMBER(DC45/DC42),DC45/DC42,"")</f>
        <v/>
      </c>
      <c r="DD46" s="332" t="str">
        <f t="shared" si="28"/>
        <v/>
      </c>
      <c r="DE46" s="157" t="str">
        <f t="shared" si="28"/>
        <v/>
      </c>
      <c r="DF46" s="157" t="str">
        <f t="shared" si="28"/>
        <v/>
      </c>
      <c r="DG46" s="157" t="str">
        <f t="shared" si="28"/>
        <v/>
      </c>
      <c r="DH46" s="157" t="str">
        <f t="shared" si="28"/>
        <v/>
      </c>
      <c r="DI46" s="157">
        <f t="shared" si="28"/>
        <v>0</v>
      </c>
      <c r="DJ46" s="332">
        <f t="shared" si="28"/>
        <v>2</v>
      </c>
      <c r="DK46" s="157">
        <f t="shared" si="28"/>
        <v>0.5</v>
      </c>
      <c r="DL46" s="157" t="str">
        <f>IF(ISNUMBER(DL45/DL42),DL45/DL42,"")</f>
        <v/>
      </c>
      <c r="DM46" s="157">
        <f t="shared" si="28"/>
        <v>0.61538461538461542</v>
      </c>
      <c r="DN46" s="159"/>
      <c r="DO46" s="159"/>
    </row>
    <row r="47" spans="1:119" s="352" customFormat="1" ht="40.5" customHeight="1" x14ac:dyDescent="0.25">
      <c r="A47" s="362" t="s">
        <v>39</v>
      </c>
      <c r="B47" s="406" t="s">
        <v>410</v>
      </c>
      <c r="C47" s="406"/>
      <c r="D47" s="362">
        <f t="shared" ref="D47:I52" si="29">SUMIF($J$3:$DM$3,D$3,$J47:$DM47)</f>
        <v>3431</v>
      </c>
      <c r="E47" s="362">
        <f t="shared" si="29"/>
        <v>3460</v>
      </c>
      <c r="F47" s="362">
        <f t="shared" si="29"/>
        <v>3481</v>
      </c>
      <c r="G47" s="362">
        <f t="shared" si="29"/>
        <v>3455</v>
      </c>
      <c r="H47" s="362">
        <f t="shared" si="29"/>
        <v>4116</v>
      </c>
      <c r="I47" s="362">
        <f t="shared" si="29"/>
        <v>3425</v>
      </c>
      <c r="J47" s="362">
        <v>199</v>
      </c>
      <c r="K47" s="362">
        <v>225</v>
      </c>
      <c r="L47" s="363">
        <v>225</v>
      </c>
      <c r="M47" s="362">
        <v>225</v>
      </c>
      <c r="N47" s="419">
        <v>225</v>
      </c>
      <c r="O47" s="362">
        <v>225</v>
      </c>
      <c r="P47" s="362">
        <v>216</v>
      </c>
      <c r="Q47" s="362">
        <v>250</v>
      </c>
      <c r="R47" s="363">
        <v>247</v>
      </c>
      <c r="S47" s="362">
        <v>225</v>
      </c>
      <c r="T47" s="419">
        <v>208</v>
      </c>
      <c r="U47" s="362">
        <v>250</v>
      </c>
      <c r="V47" s="362">
        <v>225</v>
      </c>
      <c r="W47" s="362">
        <v>225</v>
      </c>
      <c r="X47" s="363">
        <v>225</v>
      </c>
      <c r="Y47" s="362">
        <v>225</v>
      </c>
      <c r="Z47" s="419">
        <v>238</v>
      </c>
      <c r="AA47" s="362">
        <v>225</v>
      </c>
      <c r="AB47" s="362">
        <v>91</v>
      </c>
      <c r="AC47" s="362">
        <v>100</v>
      </c>
      <c r="AD47" s="363">
        <v>100</v>
      </c>
      <c r="AE47" s="362">
        <v>100</v>
      </c>
      <c r="AF47" s="419">
        <v>94</v>
      </c>
      <c r="AG47" s="362">
        <v>100</v>
      </c>
      <c r="AH47" s="362">
        <v>150</v>
      </c>
      <c r="AI47" s="362">
        <v>150</v>
      </c>
      <c r="AJ47" s="363">
        <v>150</v>
      </c>
      <c r="AK47" s="362">
        <v>150</v>
      </c>
      <c r="AL47" s="419">
        <v>162</v>
      </c>
      <c r="AM47" s="362">
        <v>150</v>
      </c>
      <c r="AN47" s="294">
        <v>60</v>
      </c>
      <c r="AO47" s="294">
        <v>60</v>
      </c>
      <c r="AP47" s="295">
        <v>60</v>
      </c>
      <c r="AQ47" s="294">
        <v>60</v>
      </c>
      <c r="AR47" s="294">
        <v>59</v>
      </c>
      <c r="AS47" s="294">
        <v>60</v>
      </c>
      <c r="AT47" s="362">
        <v>378</v>
      </c>
      <c r="AU47" s="362">
        <v>400</v>
      </c>
      <c r="AV47" s="363">
        <v>400</v>
      </c>
      <c r="AW47" s="362">
        <v>375</v>
      </c>
      <c r="AX47" s="419">
        <v>375</v>
      </c>
      <c r="AY47" s="362">
        <v>375</v>
      </c>
      <c r="AZ47" s="362">
        <v>319</v>
      </c>
      <c r="BA47" s="362">
        <v>225</v>
      </c>
      <c r="BB47" s="363">
        <v>355</v>
      </c>
      <c r="BC47" s="362">
        <v>250</v>
      </c>
      <c r="BD47" s="419">
        <v>382</v>
      </c>
      <c r="BE47" s="362">
        <v>225</v>
      </c>
      <c r="BF47" s="362">
        <v>263</v>
      </c>
      <c r="BG47" s="362">
        <v>215</v>
      </c>
      <c r="BH47" s="363">
        <v>313</v>
      </c>
      <c r="BI47" s="362">
        <v>255</v>
      </c>
      <c r="BJ47" s="419">
        <v>313</v>
      </c>
      <c r="BK47" s="362">
        <v>215</v>
      </c>
      <c r="BL47" s="362">
        <v>211</v>
      </c>
      <c r="BM47" s="362">
        <v>225</v>
      </c>
      <c r="BN47" s="407">
        <v>225</v>
      </c>
      <c r="BO47" s="362">
        <v>250</v>
      </c>
      <c r="BP47" s="419">
        <v>250</v>
      </c>
      <c r="BQ47" s="362">
        <v>250</v>
      </c>
      <c r="BR47" s="362">
        <v>166</v>
      </c>
      <c r="BS47" s="362">
        <v>195</v>
      </c>
      <c r="BT47" s="363">
        <v>246</v>
      </c>
      <c r="BU47" s="362">
        <v>160</v>
      </c>
      <c r="BV47" s="419">
        <v>183</v>
      </c>
      <c r="BW47" s="362">
        <v>160</v>
      </c>
      <c r="BX47" s="362">
        <v>449</v>
      </c>
      <c r="BY47" s="362">
        <v>425</v>
      </c>
      <c r="BZ47" s="363">
        <v>439</v>
      </c>
      <c r="CA47" s="362">
        <v>425</v>
      </c>
      <c r="CB47" s="419">
        <v>531</v>
      </c>
      <c r="CC47" s="362">
        <v>425</v>
      </c>
      <c r="CD47" s="362">
        <v>315</v>
      </c>
      <c r="CE47" s="362">
        <v>315</v>
      </c>
      <c r="CF47" s="363">
        <v>355</v>
      </c>
      <c r="CG47" s="362">
        <v>300</v>
      </c>
      <c r="CH47" s="419">
        <v>333</v>
      </c>
      <c r="CI47" s="362">
        <v>315</v>
      </c>
      <c r="CJ47" s="362">
        <v>100</v>
      </c>
      <c r="CK47" s="362">
        <v>100</v>
      </c>
      <c r="CL47" s="363">
        <v>93</v>
      </c>
      <c r="CM47" s="362">
        <v>100</v>
      </c>
      <c r="CN47" s="419">
        <v>108</v>
      </c>
      <c r="CO47" s="362">
        <v>100</v>
      </c>
      <c r="CP47" s="362">
        <v>55</v>
      </c>
      <c r="CQ47" s="362">
        <v>75</v>
      </c>
      <c r="CR47" s="363">
        <v>75</v>
      </c>
      <c r="CS47" s="362">
        <v>75</v>
      </c>
      <c r="CT47" s="419">
        <v>75</v>
      </c>
      <c r="CU47" s="362">
        <v>75</v>
      </c>
      <c r="CV47" s="362">
        <v>105</v>
      </c>
      <c r="CW47" s="362">
        <v>140</v>
      </c>
      <c r="CX47" s="363">
        <v>140</v>
      </c>
      <c r="CY47" s="362">
        <v>145</v>
      </c>
      <c r="CZ47" s="419">
        <v>139</v>
      </c>
      <c r="DA47" s="362">
        <v>140</v>
      </c>
      <c r="DB47" s="362">
        <v>75</v>
      </c>
      <c r="DC47" s="362">
        <v>75</v>
      </c>
      <c r="DD47" s="363">
        <v>77</v>
      </c>
      <c r="DE47" s="362">
        <v>75</v>
      </c>
      <c r="DF47" s="419">
        <v>75</v>
      </c>
      <c r="DG47" s="362">
        <v>75</v>
      </c>
      <c r="DH47" s="362">
        <v>54</v>
      </c>
      <c r="DI47" s="362">
        <v>60</v>
      </c>
      <c r="DJ47" s="363">
        <v>69</v>
      </c>
      <c r="DK47" s="362">
        <v>60</v>
      </c>
      <c r="DL47" s="419">
        <v>53</v>
      </c>
      <c r="DM47" s="362">
        <v>60</v>
      </c>
      <c r="DN47" s="408" t="s">
        <v>79</v>
      </c>
      <c r="DO47" s="408"/>
    </row>
    <row r="48" spans="1:119" s="352" customFormat="1" ht="42.75" customHeight="1" x14ac:dyDescent="0.25">
      <c r="A48" s="362" t="s">
        <v>41</v>
      </c>
      <c r="B48" s="406" t="s">
        <v>411</v>
      </c>
      <c r="C48" s="406"/>
      <c r="D48" s="362">
        <f t="shared" si="29"/>
        <v>801</v>
      </c>
      <c r="E48" s="362">
        <f t="shared" si="29"/>
        <v>1015</v>
      </c>
      <c r="F48" s="362">
        <f t="shared" si="29"/>
        <v>1135</v>
      </c>
      <c r="G48" s="362">
        <f t="shared" si="29"/>
        <v>1235</v>
      </c>
      <c r="H48" s="362">
        <f t="shared" si="29"/>
        <v>1369</v>
      </c>
      <c r="I48" s="362">
        <f t="shared" si="29"/>
        <v>1330</v>
      </c>
      <c r="J48" s="362">
        <v>25</v>
      </c>
      <c r="K48" s="362">
        <v>50</v>
      </c>
      <c r="L48" s="363">
        <v>50</v>
      </c>
      <c r="M48" s="362">
        <v>100</v>
      </c>
      <c r="N48" s="419">
        <v>100</v>
      </c>
      <c r="O48" s="362">
        <v>75</v>
      </c>
      <c r="P48" s="362">
        <v>50</v>
      </c>
      <c r="Q48" s="362">
        <v>50</v>
      </c>
      <c r="R48" s="363">
        <v>50</v>
      </c>
      <c r="S48" s="362">
        <v>75</v>
      </c>
      <c r="T48" s="419">
        <v>75</v>
      </c>
      <c r="U48" s="362">
        <v>100</v>
      </c>
      <c r="V48" s="362"/>
      <c r="W48" s="362"/>
      <c r="X48" s="363"/>
      <c r="Y48" s="362"/>
      <c r="Z48" s="419"/>
      <c r="AA48" s="362"/>
      <c r="AB48" s="362"/>
      <c r="AC48" s="362">
        <v>25</v>
      </c>
      <c r="AD48" s="363">
        <v>25</v>
      </c>
      <c r="AE48" s="362">
        <v>25</v>
      </c>
      <c r="AF48" s="419">
        <v>45</v>
      </c>
      <c r="AG48" s="362">
        <v>50</v>
      </c>
      <c r="AH48" s="362">
        <v>125</v>
      </c>
      <c r="AI48" s="362">
        <v>125</v>
      </c>
      <c r="AJ48" s="363">
        <v>125</v>
      </c>
      <c r="AK48" s="362">
        <v>125</v>
      </c>
      <c r="AL48" s="419">
        <v>137</v>
      </c>
      <c r="AM48" s="362">
        <v>125</v>
      </c>
      <c r="AN48" s="294"/>
      <c r="AO48" s="294"/>
      <c r="AP48" s="295"/>
      <c r="AQ48" s="294"/>
      <c r="AR48" s="294"/>
      <c r="AS48" s="294"/>
      <c r="AT48" s="362">
        <v>121</v>
      </c>
      <c r="AU48" s="362">
        <v>200</v>
      </c>
      <c r="AV48" s="363">
        <v>200</v>
      </c>
      <c r="AW48" s="362">
        <v>200</v>
      </c>
      <c r="AX48" s="419">
        <v>175</v>
      </c>
      <c r="AY48" s="362">
        <v>200</v>
      </c>
      <c r="AZ48" s="362">
        <v>144</v>
      </c>
      <c r="BA48" s="362">
        <v>125</v>
      </c>
      <c r="BB48" s="363">
        <v>220</v>
      </c>
      <c r="BC48" s="362">
        <v>150</v>
      </c>
      <c r="BD48" s="419">
        <v>243</v>
      </c>
      <c r="BE48" s="362">
        <v>140</v>
      </c>
      <c r="BF48" s="362"/>
      <c r="BG48" s="362"/>
      <c r="BH48" s="363"/>
      <c r="BI48" s="362"/>
      <c r="BJ48" s="419"/>
      <c r="BK48" s="362"/>
      <c r="BL48" s="362">
        <v>25</v>
      </c>
      <c r="BM48" s="362">
        <v>50</v>
      </c>
      <c r="BN48" s="407">
        <v>50</v>
      </c>
      <c r="BO48" s="362">
        <v>75</v>
      </c>
      <c r="BP48" s="419">
        <v>75</v>
      </c>
      <c r="BQ48" s="362">
        <v>125</v>
      </c>
      <c r="BR48" s="362"/>
      <c r="BS48" s="362"/>
      <c r="BT48" s="363"/>
      <c r="BU48" s="362"/>
      <c r="BV48" s="419"/>
      <c r="BW48" s="362"/>
      <c r="BX48" s="362">
        <v>175</v>
      </c>
      <c r="BY48" s="362">
        <v>200</v>
      </c>
      <c r="BZ48" s="363">
        <v>203</v>
      </c>
      <c r="CA48" s="362">
        <v>225</v>
      </c>
      <c r="CB48" s="419">
        <v>254</v>
      </c>
      <c r="CC48" s="362">
        <v>200</v>
      </c>
      <c r="CD48" s="362">
        <v>72</v>
      </c>
      <c r="CE48" s="362">
        <v>75</v>
      </c>
      <c r="CF48" s="363">
        <v>115</v>
      </c>
      <c r="CG48" s="362">
        <v>75</v>
      </c>
      <c r="CH48" s="419">
        <v>109</v>
      </c>
      <c r="CI48" s="362">
        <v>100</v>
      </c>
      <c r="CJ48" s="362">
        <v>25</v>
      </c>
      <c r="CK48" s="362">
        <v>50</v>
      </c>
      <c r="CL48" s="363">
        <v>43</v>
      </c>
      <c r="CM48" s="362">
        <v>25</v>
      </c>
      <c r="CN48" s="419">
        <v>28</v>
      </c>
      <c r="CO48" s="362">
        <v>75</v>
      </c>
      <c r="CP48" s="362">
        <v>16</v>
      </c>
      <c r="CQ48" s="362">
        <v>20</v>
      </c>
      <c r="CR48" s="363">
        <v>20</v>
      </c>
      <c r="CS48" s="362">
        <v>25</v>
      </c>
      <c r="CT48" s="419">
        <v>25</v>
      </c>
      <c r="CU48" s="362">
        <v>25</v>
      </c>
      <c r="CV48" s="362">
        <v>23</v>
      </c>
      <c r="CW48" s="362">
        <v>25</v>
      </c>
      <c r="CX48" s="363">
        <v>25</v>
      </c>
      <c r="CY48" s="362">
        <v>95</v>
      </c>
      <c r="CZ48" s="419">
        <v>90</v>
      </c>
      <c r="DA48" s="362">
        <v>90</v>
      </c>
      <c r="DB48" s="362"/>
      <c r="DC48" s="362"/>
      <c r="DD48" s="363"/>
      <c r="DE48" s="362"/>
      <c r="DF48" s="419"/>
      <c r="DG48" s="362"/>
      <c r="DH48" s="362"/>
      <c r="DI48" s="362">
        <v>20</v>
      </c>
      <c r="DJ48" s="363">
        <v>9</v>
      </c>
      <c r="DK48" s="362">
        <v>40</v>
      </c>
      <c r="DL48" s="419">
        <v>13</v>
      </c>
      <c r="DM48" s="362">
        <v>25</v>
      </c>
      <c r="DN48" s="408" t="s">
        <v>81</v>
      </c>
      <c r="DO48" s="408"/>
    </row>
    <row r="49" spans="1:119" s="352" customFormat="1" ht="30.75" customHeight="1" x14ac:dyDescent="0.25">
      <c r="A49" s="362" t="s">
        <v>47</v>
      </c>
      <c r="B49" s="406" t="s">
        <v>40</v>
      </c>
      <c r="C49" s="406"/>
      <c r="D49" s="362">
        <f t="shared" si="29"/>
        <v>2102</v>
      </c>
      <c r="E49" s="362">
        <f t="shared" si="29"/>
        <v>2368</v>
      </c>
      <c r="F49" s="362">
        <f t="shared" si="29"/>
        <v>2190</v>
      </c>
      <c r="G49" s="362">
        <f t="shared" si="29"/>
        <v>2800</v>
      </c>
      <c r="H49" s="362">
        <f t="shared" si="29"/>
        <v>2545</v>
      </c>
      <c r="I49" s="362">
        <f t="shared" si="29"/>
        <v>2633</v>
      </c>
      <c r="J49" s="362">
        <v>136</v>
      </c>
      <c r="K49" s="362">
        <v>253</v>
      </c>
      <c r="L49" s="363">
        <v>253</v>
      </c>
      <c r="M49" s="362">
        <v>236</v>
      </c>
      <c r="N49" s="419">
        <v>219</v>
      </c>
      <c r="O49" s="362">
        <v>197</v>
      </c>
      <c r="P49" s="362">
        <v>93</v>
      </c>
      <c r="Q49" s="362">
        <v>145</v>
      </c>
      <c r="R49" s="363">
        <v>143</v>
      </c>
      <c r="S49" s="362">
        <v>188</v>
      </c>
      <c r="T49" s="419">
        <v>157</v>
      </c>
      <c r="U49" s="362">
        <v>152</v>
      </c>
      <c r="V49" s="362">
        <v>132</v>
      </c>
      <c r="W49" s="362">
        <v>170</v>
      </c>
      <c r="X49" s="363">
        <v>170</v>
      </c>
      <c r="Y49" s="362">
        <f>W49</f>
        <v>170</v>
      </c>
      <c r="Z49" s="419">
        <v>158</v>
      </c>
      <c r="AA49" s="362">
        <f>Y49</f>
        <v>170</v>
      </c>
      <c r="AB49" s="362">
        <v>60</v>
      </c>
      <c r="AC49" s="362">
        <v>79</v>
      </c>
      <c r="AD49" s="363">
        <v>79</v>
      </c>
      <c r="AE49" s="362">
        <v>81</v>
      </c>
      <c r="AF49" s="419">
        <v>68</v>
      </c>
      <c r="AG49" s="362">
        <v>113</v>
      </c>
      <c r="AH49" s="362">
        <v>42</v>
      </c>
      <c r="AI49" s="362">
        <v>64</v>
      </c>
      <c r="AJ49" s="365">
        <v>62</v>
      </c>
      <c r="AK49" s="362">
        <v>126</v>
      </c>
      <c r="AL49" s="419">
        <v>111</v>
      </c>
      <c r="AM49" s="362">
        <v>124</v>
      </c>
      <c r="AN49" s="294">
        <v>42</v>
      </c>
      <c r="AO49" s="294">
        <v>37</v>
      </c>
      <c r="AP49" s="295">
        <v>37</v>
      </c>
      <c r="AQ49" s="294">
        <v>37</v>
      </c>
      <c r="AR49" s="294">
        <v>36</v>
      </c>
      <c r="AS49" s="294">
        <v>47</v>
      </c>
      <c r="AT49" s="362">
        <v>264</v>
      </c>
      <c r="AU49" s="362">
        <v>330</v>
      </c>
      <c r="AV49" s="363">
        <v>330</v>
      </c>
      <c r="AW49" s="362">
        <v>412</v>
      </c>
      <c r="AX49" s="419">
        <v>310</v>
      </c>
      <c r="AY49" s="362">
        <v>299</v>
      </c>
      <c r="AZ49" s="362">
        <v>173</v>
      </c>
      <c r="BA49" s="362">
        <v>151</v>
      </c>
      <c r="BB49" s="363">
        <v>147</v>
      </c>
      <c r="BC49" s="362">
        <v>208</v>
      </c>
      <c r="BD49" s="419">
        <v>128</v>
      </c>
      <c r="BE49" s="362">
        <v>277</v>
      </c>
      <c r="BF49" s="362">
        <v>100</v>
      </c>
      <c r="BG49" s="362">
        <v>122</v>
      </c>
      <c r="BH49" s="363">
        <v>147</v>
      </c>
      <c r="BI49" s="362">
        <v>153</v>
      </c>
      <c r="BJ49" s="419">
        <v>147</v>
      </c>
      <c r="BK49" s="362">
        <v>187</v>
      </c>
      <c r="BL49" s="362">
        <v>126</v>
      </c>
      <c r="BM49" s="362">
        <v>147</v>
      </c>
      <c r="BN49" s="407">
        <v>147</v>
      </c>
      <c r="BO49" s="362">
        <v>190</v>
      </c>
      <c r="BP49" s="419">
        <v>198</v>
      </c>
      <c r="BQ49" s="362">
        <v>135</v>
      </c>
      <c r="BR49" s="362">
        <v>109</v>
      </c>
      <c r="BS49" s="362">
        <v>142</v>
      </c>
      <c r="BT49" s="363">
        <v>142</v>
      </c>
      <c r="BU49" s="362">
        <v>176</v>
      </c>
      <c r="BV49" s="419">
        <v>148</v>
      </c>
      <c r="BW49" s="362">
        <v>142</v>
      </c>
      <c r="BX49" s="362">
        <v>274</v>
      </c>
      <c r="BY49" s="362">
        <v>186</v>
      </c>
      <c r="BZ49" s="363">
        <v>182</v>
      </c>
      <c r="CA49" s="362">
        <v>243</v>
      </c>
      <c r="CB49" s="419">
        <v>225</v>
      </c>
      <c r="CC49" s="362">
        <v>250</v>
      </c>
      <c r="CD49" s="362">
        <v>164</v>
      </c>
      <c r="CE49" s="362">
        <v>200</v>
      </c>
      <c r="CF49" s="363">
        <v>193</v>
      </c>
      <c r="CG49" s="362">
        <v>180</v>
      </c>
      <c r="CH49" s="419">
        <v>162</v>
      </c>
      <c r="CI49" s="362">
        <v>180</v>
      </c>
      <c r="CJ49" s="362">
        <v>78</v>
      </c>
      <c r="CK49" s="362">
        <v>65</v>
      </c>
      <c r="CL49" s="363">
        <v>65</v>
      </c>
      <c r="CM49" s="362">
        <v>100</v>
      </c>
      <c r="CN49" s="419">
        <v>93</v>
      </c>
      <c r="CO49" s="362">
        <v>45</v>
      </c>
      <c r="CP49" s="362">
        <v>78</v>
      </c>
      <c r="CQ49" s="362">
        <v>86</v>
      </c>
      <c r="CR49" s="363">
        <v>55</v>
      </c>
      <c r="CS49" s="362">
        <v>69</v>
      </c>
      <c r="CT49" s="419">
        <v>63</v>
      </c>
      <c r="CU49" s="362">
        <v>58</v>
      </c>
      <c r="CV49" s="362">
        <v>108</v>
      </c>
      <c r="CW49" s="362">
        <v>76</v>
      </c>
      <c r="CX49" s="363">
        <v>74</v>
      </c>
      <c r="CY49" s="362">
        <v>119</v>
      </c>
      <c r="CZ49" s="419">
        <v>100</v>
      </c>
      <c r="DA49" s="362">
        <v>126</v>
      </c>
      <c r="DB49" s="362">
        <v>37</v>
      </c>
      <c r="DC49" s="362">
        <v>42</v>
      </c>
      <c r="DD49" s="363">
        <v>42</v>
      </c>
      <c r="DE49" s="362">
        <v>61</v>
      </c>
      <c r="DF49" s="419">
        <v>48</v>
      </c>
      <c r="DG49" s="362">
        <v>76</v>
      </c>
      <c r="DH49" s="362">
        <v>86</v>
      </c>
      <c r="DI49" s="362">
        <v>73</v>
      </c>
      <c r="DJ49" s="363">
        <v>69</v>
      </c>
      <c r="DK49" s="362">
        <v>51</v>
      </c>
      <c r="DL49" s="419">
        <v>27</v>
      </c>
      <c r="DM49" s="362">
        <v>55</v>
      </c>
      <c r="DN49" s="408" t="s">
        <v>79</v>
      </c>
      <c r="DO49" s="408"/>
    </row>
    <row r="50" spans="1:119" ht="31.5" x14ac:dyDescent="0.25">
      <c r="A50" s="379" t="s">
        <v>51</v>
      </c>
      <c r="B50" s="293" t="s">
        <v>42</v>
      </c>
      <c r="C50" s="293"/>
      <c r="D50" s="294">
        <f t="shared" si="29"/>
        <v>0</v>
      </c>
      <c r="E50" s="323">
        <f t="shared" si="29"/>
        <v>16</v>
      </c>
      <c r="F50" s="294">
        <f t="shared" si="29"/>
        <v>13</v>
      </c>
      <c r="G50" s="294">
        <f t="shared" si="29"/>
        <v>49</v>
      </c>
      <c r="H50" s="294">
        <f t="shared" si="29"/>
        <v>42</v>
      </c>
      <c r="I50" s="294">
        <f t="shared" si="29"/>
        <v>238</v>
      </c>
      <c r="J50" s="294">
        <v>0</v>
      </c>
      <c r="K50" s="294">
        <v>0</v>
      </c>
      <c r="L50" s="295">
        <v>0</v>
      </c>
      <c r="M50" s="294">
        <v>0</v>
      </c>
      <c r="N50" s="324" t="s">
        <v>104</v>
      </c>
      <c r="O50" s="294">
        <v>0</v>
      </c>
      <c r="P50" s="294">
        <v>0</v>
      </c>
      <c r="Q50" s="294">
        <v>0</v>
      </c>
      <c r="R50" s="295"/>
      <c r="S50" s="294">
        <v>0</v>
      </c>
      <c r="T50" s="324">
        <v>0</v>
      </c>
      <c r="U50" s="294">
        <v>23</v>
      </c>
      <c r="V50" s="294"/>
      <c r="W50" s="294"/>
      <c r="X50" s="295"/>
      <c r="Y50" s="294"/>
      <c r="Z50" s="324"/>
      <c r="AA50" s="294"/>
      <c r="AB50" s="294">
        <v>0</v>
      </c>
      <c r="AC50" s="294">
        <v>0</v>
      </c>
      <c r="AD50" s="295"/>
      <c r="AE50" s="294"/>
      <c r="AF50" s="324">
        <v>0</v>
      </c>
      <c r="AG50" s="294">
        <v>0</v>
      </c>
      <c r="AH50" s="294">
        <v>0</v>
      </c>
      <c r="AI50" s="294">
        <v>0</v>
      </c>
      <c r="AJ50" s="295">
        <v>0</v>
      </c>
      <c r="AK50" s="294">
        <v>0</v>
      </c>
      <c r="AL50" s="324">
        <v>0</v>
      </c>
      <c r="AM50" s="294">
        <v>40</v>
      </c>
      <c r="AN50" s="294">
        <v>0</v>
      </c>
      <c r="AO50" s="294">
        <v>0</v>
      </c>
      <c r="AP50" s="295"/>
      <c r="AQ50" s="294">
        <v>0</v>
      </c>
      <c r="AR50" s="294"/>
      <c r="AS50" s="294">
        <v>0</v>
      </c>
      <c r="AT50" s="294">
        <v>0</v>
      </c>
      <c r="AU50" s="294">
        <v>0</v>
      </c>
      <c r="AV50" s="387" t="s">
        <v>766</v>
      </c>
      <c r="AW50" s="294">
        <v>0</v>
      </c>
      <c r="AX50" s="324">
        <v>0</v>
      </c>
      <c r="AY50" s="294">
        <v>48</v>
      </c>
      <c r="AZ50" s="294">
        <v>0</v>
      </c>
      <c r="BA50" s="294">
        <v>0</v>
      </c>
      <c r="BB50" s="295"/>
      <c r="BC50" s="294">
        <v>0</v>
      </c>
      <c r="BD50" s="324">
        <v>0</v>
      </c>
      <c r="BE50" s="294">
        <v>0</v>
      </c>
      <c r="BF50" s="294">
        <v>0</v>
      </c>
      <c r="BG50" s="294">
        <v>0</v>
      </c>
      <c r="BH50" s="295"/>
      <c r="BI50" s="294">
        <v>0</v>
      </c>
      <c r="BJ50" s="324"/>
      <c r="BK50" s="294">
        <v>0</v>
      </c>
      <c r="BL50" s="294">
        <v>0</v>
      </c>
      <c r="BM50" s="294">
        <v>0</v>
      </c>
      <c r="BN50" s="389">
        <v>0</v>
      </c>
      <c r="BO50" s="294">
        <v>0</v>
      </c>
      <c r="BP50" s="324">
        <v>0</v>
      </c>
      <c r="BQ50" s="294">
        <v>0</v>
      </c>
      <c r="BR50" s="294">
        <v>0</v>
      </c>
      <c r="BS50" s="294">
        <v>0</v>
      </c>
      <c r="BT50" s="295"/>
      <c r="BU50" s="294">
        <v>0</v>
      </c>
      <c r="BV50" s="324"/>
      <c r="BW50" s="294">
        <v>0</v>
      </c>
      <c r="BX50" s="294">
        <v>0</v>
      </c>
      <c r="BY50" s="294">
        <v>0</v>
      </c>
      <c r="BZ50" s="295"/>
      <c r="CA50" s="294">
        <v>16</v>
      </c>
      <c r="CB50" s="324">
        <v>16</v>
      </c>
      <c r="CC50" s="294">
        <v>90</v>
      </c>
      <c r="CD50" s="294">
        <v>0</v>
      </c>
      <c r="CE50" s="294">
        <v>0</v>
      </c>
      <c r="CF50" s="295" t="s">
        <v>777</v>
      </c>
      <c r="CG50" s="294">
        <v>0</v>
      </c>
      <c r="CH50" s="324" t="s">
        <v>777</v>
      </c>
      <c r="CI50" s="294">
        <v>17</v>
      </c>
      <c r="CJ50" s="294">
        <v>0</v>
      </c>
      <c r="CK50" s="294">
        <v>0</v>
      </c>
      <c r="CL50" s="295">
        <v>0</v>
      </c>
      <c r="CM50" s="294">
        <v>0</v>
      </c>
      <c r="CN50" s="324"/>
      <c r="CO50" s="294">
        <v>0</v>
      </c>
      <c r="CP50" s="294">
        <v>0</v>
      </c>
      <c r="CQ50" s="294">
        <v>0</v>
      </c>
      <c r="CR50" s="295"/>
      <c r="CS50" s="294">
        <v>18</v>
      </c>
      <c r="CT50" s="324">
        <v>17</v>
      </c>
      <c r="CU50" s="294">
        <v>0</v>
      </c>
      <c r="CV50" s="294">
        <v>0</v>
      </c>
      <c r="CW50" s="294">
        <v>16</v>
      </c>
      <c r="CX50" s="295">
        <v>13</v>
      </c>
      <c r="CY50" s="294">
        <v>15</v>
      </c>
      <c r="CZ50" s="324">
        <v>9</v>
      </c>
      <c r="DA50" s="294">
        <v>20</v>
      </c>
      <c r="DB50" s="294">
        <v>0</v>
      </c>
      <c r="DC50" s="294">
        <v>0</v>
      </c>
      <c r="DD50" s="295"/>
      <c r="DE50" s="294">
        <v>0</v>
      </c>
      <c r="DF50" s="324"/>
      <c r="DG50" s="294">
        <v>0</v>
      </c>
      <c r="DH50" s="294"/>
      <c r="DI50" s="294"/>
      <c r="DJ50" s="295">
        <v>0</v>
      </c>
      <c r="DK50" s="294"/>
      <c r="DL50" s="324">
        <v>0</v>
      </c>
      <c r="DM50" s="294"/>
      <c r="DN50" s="228" t="s">
        <v>81</v>
      </c>
      <c r="DO50" s="228"/>
    </row>
    <row r="51" spans="1:119" ht="47.25" x14ac:dyDescent="0.25">
      <c r="A51" s="379" t="s">
        <v>406</v>
      </c>
      <c r="B51" s="293" t="s">
        <v>44</v>
      </c>
      <c r="C51" s="293"/>
      <c r="D51" s="294">
        <f t="shared" si="29"/>
        <v>0</v>
      </c>
      <c r="E51" s="294">
        <f t="shared" si="29"/>
        <v>16</v>
      </c>
      <c r="F51" s="294">
        <f t="shared" si="29"/>
        <v>57</v>
      </c>
      <c r="G51" s="294">
        <f t="shared" si="29"/>
        <v>49</v>
      </c>
      <c r="H51" s="294">
        <f t="shared" si="29"/>
        <v>42</v>
      </c>
      <c r="I51" s="294">
        <f t="shared" si="29"/>
        <v>238</v>
      </c>
      <c r="J51" s="294">
        <v>0</v>
      </c>
      <c r="K51" s="294">
        <v>0</v>
      </c>
      <c r="L51" s="295"/>
      <c r="M51" s="294">
        <v>0</v>
      </c>
      <c r="N51" s="324" t="s">
        <v>104</v>
      </c>
      <c r="O51" s="294">
        <v>0</v>
      </c>
      <c r="P51" s="294">
        <v>0</v>
      </c>
      <c r="Q51" s="294">
        <v>0</v>
      </c>
      <c r="R51" s="295"/>
      <c r="S51" s="294">
        <v>0</v>
      </c>
      <c r="T51" s="324"/>
      <c r="U51" s="294">
        <v>23</v>
      </c>
      <c r="V51" s="294"/>
      <c r="W51" s="294"/>
      <c r="X51" s="295"/>
      <c r="Y51" s="294"/>
      <c r="Z51" s="324"/>
      <c r="AA51" s="294"/>
      <c r="AB51" s="294">
        <v>0</v>
      </c>
      <c r="AC51" s="294">
        <v>0</v>
      </c>
      <c r="AD51" s="295"/>
      <c r="AE51" s="294"/>
      <c r="AF51" s="324">
        <v>0</v>
      </c>
      <c r="AG51" s="294">
        <v>0</v>
      </c>
      <c r="AH51" s="294">
        <v>0</v>
      </c>
      <c r="AI51" s="294">
        <v>0</v>
      </c>
      <c r="AJ51" s="295">
        <v>0</v>
      </c>
      <c r="AK51" s="294">
        <v>0</v>
      </c>
      <c r="AL51" s="324">
        <v>0</v>
      </c>
      <c r="AM51" s="294">
        <v>40</v>
      </c>
      <c r="AN51" s="294">
        <v>0</v>
      </c>
      <c r="AO51" s="294">
        <v>0</v>
      </c>
      <c r="AP51" s="295"/>
      <c r="AQ51" s="294">
        <v>0</v>
      </c>
      <c r="AR51" s="294"/>
      <c r="AS51" s="294">
        <v>0</v>
      </c>
      <c r="AT51" s="294">
        <v>0</v>
      </c>
      <c r="AU51" s="294">
        <v>0</v>
      </c>
      <c r="AV51" s="387" t="s">
        <v>766</v>
      </c>
      <c r="AW51" s="294">
        <v>0</v>
      </c>
      <c r="AX51" s="324">
        <v>0</v>
      </c>
      <c r="AY51" s="294">
        <v>48</v>
      </c>
      <c r="AZ51" s="294">
        <v>0</v>
      </c>
      <c r="BA51" s="294">
        <v>0</v>
      </c>
      <c r="BB51" s="295"/>
      <c r="BC51" s="294">
        <v>0</v>
      </c>
      <c r="BD51" s="324"/>
      <c r="BE51" s="294">
        <v>0</v>
      </c>
      <c r="BF51" s="294">
        <v>0</v>
      </c>
      <c r="BG51" s="294">
        <v>0</v>
      </c>
      <c r="BH51" s="295"/>
      <c r="BI51" s="294">
        <v>0</v>
      </c>
      <c r="BJ51" s="324"/>
      <c r="BK51" s="294">
        <v>0</v>
      </c>
      <c r="BL51" s="294">
        <v>0</v>
      </c>
      <c r="BM51" s="294">
        <v>0</v>
      </c>
      <c r="BN51" s="389"/>
      <c r="BO51" s="294">
        <v>0</v>
      </c>
      <c r="BP51" s="324"/>
      <c r="BQ51" s="294">
        <v>0</v>
      </c>
      <c r="BR51" s="294">
        <v>0</v>
      </c>
      <c r="BS51" s="294">
        <v>0</v>
      </c>
      <c r="BT51" s="295"/>
      <c r="BU51" s="294">
        <v>0</v>
      </c>
      <c r="BV51" s="324"/>
      <c r="BW51" s="294">
        <v>0</v>
      </c>
      <c r="BX51" s="294">
        <v>0</v>
      </c>
      <c r="BY51" s="294">
        <v>0</v>
      </c>
      <c r="BZ51" s="295"/>
      <c r="CA51" s="294">
        <v>16</v>
      </c>
      <c r="CB51" s="324">
        <v>16</v>
      </c>
      <c r="CC51" s="294">
        <v>90</v>
      </c>
      <c r="CD51" s="294">
        <v>0</v>
      </c>
      <c r="CE51" s="294">
        <v>0</v>
      </c>
      <c r="CF51" s="295" t="s">
        <v>777</v>
      </c>
      <c r="CG51" s="294">
        <v>0</v>
      </c>
      <c r="CH51" s="324" t="s">
        <v>777</v>
      </c>
      <c r="CI51" s="294">
        <v>17</v>
      </c>
      <c r="CJ51" s="294">
        <v>0</v>
      </c>
      <c r="CK51" s="294">
        <v>0</v>
      </c>
      <c r="CL51" s="295"/>
      <c r="CM51" s="294">
        <v>0</v>
      </c>
      <c r="CN51" s="324">
        <v>0</v>
      </c>
      <c r="CO51" s="294">
        <v>0</v>
      </c>
      <c r="CP51" s="294">
        <v>0</v>
      </c>
      <c r="CQ51" s="294">
        <v>0</v>
      </c>
      <c r="CR51" s="295"/>
      <c r="CS51" s="294">
        <v>18</v>
      </c>
      <c r="CT51" s="324">
        <v>17</v>
      </c>
      <c r="CU51" s="294">
        <v>0</v>
      </c>
      <c r="CV51" s="294">
        <v>0</v>
      </c>
      <c r="CW51" s="294">
        <v>16</v>
      </c>
      <c r="CX51" s="295">
        <v>13</v>
      </c>
      <c r="CY51" s="294">
        <v>15</v>
      </c>
      <c r="CZ51" s="324">
        <v>9</v>
      </c>
      <c r="DA51" s="294">
        <v>20</v>
      </c>
      <c r="DB51" s="294">
        <v>0</v>
      </c>
      <c r="DC51" s="294">
        <v>0</v>
      </c>
      <c r="DD51" s="295"/>
      <c r="DE51" s="294">
        <v>0</v>
      </c>
      <c r="DF51" s="324"/>
      <c r="DG51" s="294">
        <v>0</v>
      </c>
      <c r="DH51" s="294"/>
      <c r="DI51" s="294"/>
      <c r="DJ51" s="409">
        <v>44</v>
      </c>
      <c r="DK51" s="294"/>
      <c r="DL51" s="324"/>
      <c r="DM51" s="294"/>
      <c r="DN51" s="228" t="s">
        <v>80</v>
      </c>
      <c r="DO51" s="228"/>
    </row>
    <row r="52" spans="1:119" ht="55.5" customHeight="1" x14ac:dyDescent="0.25">
      <c r="A52" s="379" t="s">
        <v>407</v>
      </c>
      <c r="B52" s="293" t="s">
        <v>564</v>
      </c>
      <c r="C52" s="293"/>
      <c r="D52" s="294">
        <f t="shared" si="29"/>
        <v>0</v>
      </c>
      <c r="E52" s="294">
        <f t="shared" si="29"/>
        <v>0</v>
      </c>
      <c r="F52" s="294">
        <f t="shared" si="29"/>
        <v>0</v>
      </c>
      <c r="G52" s="294">
        <f t="shared" si="29"/>
        <v>11</v>
      </c>
      <c r="H52" s="294">
        <f t="shared" si="29"/>
        <v>0</v>
      </c>
      <c r="I52" s="294">
        <f t="shared" si="29"/>
        <v>26</v>
      </c>
      <c r="J52" s="294">
        <v>0</v>
      </c>
      <c r="K52" s="294">
        <v>0</v>
      </c>
      <c r="L52" s="295"/>
      <c r="M52" s="294">
        <v>0</v>
      </c>
      <c r="N52" s="324">
        <v>0</v>
      </c>
      <c r="O52" s="294">
        <v>0</v>
      </c>
      <c r="P52" s="294">
        <v>0</v>
      </c>
      <c r="Q52" s="294">
        <v>0</v>
      </c>
      <c r="R52" s="295"/>
      <c r="S52" s="294">
        <v>0</v>
      </c>
      <c r="T52" s="324"/>
      <c r="U52" s="294">
        <v>4</v>
      </c>
      <c r="V52" s="294"/>
      <c r="W52" s="294"/>
      <c r="X52" s="295"/>
      <c r="Y52" s="294"/>
      <c r="Z52" s="324"/>
      <c r="AA52" s="294"/>
      <c r="AB52" s="294">
        <v>0</v>
      </c>
      <c r="AC52" s="294">
        <v>0</v>
      </c>
      <c r="AD52" s="295"/>
      <c r="AE52" s="294">
        <v>0</v>
      </c>
      <c r="AF52" s="324"/>
      <c r="AG52" s="294">
        <v>0</v>
      </c>
      <c r="AH52" s="294">
        <v>0</v>
      </c>
      <c r="AI52" s="294">
        <v>0</v>
      </c>
      <c r="AJ52" s="295">
        <v>0</v>
      </c>
      <c r="AK52" s="294">
        <v>0</v>
      </c>
      <c r="AL52" s="324">
        <v>0</v>
      </c>
      <c r="AM52" s="294">
        <v>1</v>
      </c>
      <c r="AN52" s="294">
        <v>0</v>
      </c>
      <c r="AO52" s="294">
        <v>0</v>
      </c>
      <c r="AP52" s="295"/>
      <c r="AQ52" s="294">
        <v>0</v>
      </c>
      <c r="AR52" s="294"/>
      <c r="AS52" s="294">
        <v>0</v>
      </c>
      <c r="AT52" s="294">
        <v>0</v>
      </c>
      <c r="AU52" s="294">
        <v>0</v>
      </c>
      <c r="AV52" s="387" t="s">
        <v>766</v>
      </c>
      <c r="AW52" s="294">
        <v>10</v>
      </c>
      <c r="AX52" s="324">
        <v>0</v>
      </c>
      <c r="AY52" s="294">
        <v>20</v>
      </c>
      <c r="AZ52" s="294">
        <v>0</v>
      </c>
      <c r="BA52" s="294">
        <v>0</v>
      </c>
      <c r="BB52" s="295"/>
      <c r="BC52" s="294">
        <v>0</v>
      </c>
      <c r="BD52" s="324"/>
      <c r="BE52" s="294">
        <v>0</v>
      </c>
      <c r="BF52" s="294">
        <v>0</v>
      </c>
      <c r="BG52" s="294">
        <v>0</v>
      </c>
      <c r="BH52" s="295"/>
      <c r="BI52" s="294">
        <v>0</v>
      </c>
      <c r="BJ52" s="324"/>
      <c r="BK52" s="294">
        <v>0</v>
      </c>
      <c r="BL52" s="294">
        <v>0</v>
      </c>
      <c r="BM52" s="294">
        <v>0</v>
      </c>
      <c r="BN52" s="389"/>
      <c r="BO52" s="294">
        <v>0</v>
      </c>
      <c r="BP52" s="324"/>
      <c r="BQ52" s="294">
        <v>0</v>
      </c>
      <c r="BR52" s="294">
        <v>0</v>
      </c>
      <c r="BS52" s="294">
        <v>0</v>
      </c>
      <c r="BT52" s="295"/>
      <c r="BU52" s="294">
        <v>0</v>
      </c>
      <c r="BV52" s="324"/>
      <c r="BW52" s="294">
        <v>0</v>
      </c>
      <c r="BX52" s="294">
        <v>0</v>
      </c>
      <c r="BY52" s="294">
        <v>0</v>
      </c>
      <c r="BZ52" s="295"/>
      <c r="CA52" s="294"/>
      <c r="CB52" s="324">
        <v>0</v>
      </c>
      <c r="CC52" s="294"/>
      <c r="CD52" s="294">
        <v>0</v>
      </c>
      <c r="CE52" s="294">
        <v>0</v>
      </c>
      <c r="CF52" s="295" t="s">
        <v>777</v>
      </c>
      <c r="CG52" s="294">
        <v>0</v>
      </c>
      <c r="CH52" s="324" t="s">
        <v>777</v>
      </c>
      <c r="CI52" s="294">
        <v>0</v>
      </c>
      <c r="CJ52" s="294">
        <v>0</v>
      </c>
      <c r="CK52" s="294">
        <v>0</v>
      </c>
      <c r="CL52" s="295"/>
      <c r="CM52" s="294">
        <v>0</v>
      </c>
      <c r="CN52" s="324"/>
      <c r="CO52" s="294">
        <v>0</v>
      </c>
      <c r="CP52" s="294">
        <v>0</v>
      </c>
      <c r="CQ52" s="294">
        <v>0</v>
      </c>
      <c r="CR52" s="295"/>
      <c r="CS52" s="294">
        <v>1</v>
      </c>
      <c r="CT52" s="324">
        <v>0</v>
      </c>
      <c r="CU52" s="294">
        <v>1</v>
      </c>
      <c r="CV52" s="294">
        <v>0</v>
      </c>
      <c r="CW52" s="294">
        <v>0</v>
      </c>
      <c r="CX52" s="295"/>
      <c r="CY52" s="294">
        <v>0</v>
      </c>
      <c r="CZ52" s="324">
        <v>0</v>
      </c>
      <c r="DA52" s="294">
        <v>0</v>
      </c>
      <c r="DB52" s="294">
        <v>0</v>
      </c>
      <c r="DC52" s="294">
        <v>0</v>
      </c>
      <c r="DD52" s="295"/>
      <c r="DE52" s="294">
        <v>0</v>
      </c>
      <c r="DF52" s="324"/>
      <c r="DG52" s="294">
        <v>0</v>
      </c>
      <c r="DH52" s="294">
        <v>0</v>
      </c>
      <c r="DI52" s="294">
        <v>0</v>
      </c>
      <c r="DJ52" s="295"/>
      <c r="DK52" s="294">
        <v>0</v>
      </c>
      <c r="DL52" s="324"/>
      <c r="DM52" s="294">
        <v>0</v>
      </c>
      <c r="DN52" s="228" t="s">
        <v>83</v>
      </c>
      <c r="DO52" s="228"/>
    </row>
    <row r="53" spans="1:119" ht="39.75" customHeight="1" x14ac:dyDescent="0.25">
      <c r="A53" s="379" t="s">
        <v>53</v>
      </c>
      <c r="B53" s="293" t="s">
        <v>48</v>
      </c>
      <c r="C53" s="293"/>
      <c r="D53" s="294">
        <f>SUMIF($J$3:$DM$3,D$3,$J53:$DM53)</f>
        <v>110</v>
      </c>
      <c r="E53" s="294" t="str">
        <f>SUMIF($J$3:$DM$3,E$3,$J53:$DM53)&amp;" (не менее "&amp;" "&amp;350&amp;")"</f>
        <v>356 (не менее  350)</v>
      </c>
      <c r="F53" s="294" t="str">
        <f>SUMIF($J$3:$DM$3,F$3,$J53:$DM53)&amp;" (не менее "&amp;" "&amp;350&amp;")"</f>
        <v>353 (не менее  350)</v>
      </c>
      <c r="G53" s="294" t="str">
        <f>SUMIF($J$3:$DM$3,G$3,$J53:$DM53)&amp;" (не менее "&amp;" "&amp;500&amp;")"</f>
        <v>577 (не менее  500)</v>
      </c>
      <c r="H53" s="294" t="str">
        <f>SUMIF($J$3:$DM$3,H$3,$J53:$DM53)&amp;" (не менее "&amp;" "&amp;500&amp;")"</f>
        <v>453 (не менее  500)</v>
      </c>
      <c r="I53" s="294" t="str">
        <f>SUMIF($J$3:$DM$3,I$3,$J53:$DM53)&amp;" (не менее "&amp;" "&amp;700&amp;")"</f>
        <v>802 (не менее  700)</v>
      </c>
      <c r="J53" s="294"/>
      <c r="K53" s="294">
        <v>16</v>
      </c>
      <c r="L53" s="295">
        <v>16</v>
      </c>
      <c r="M53" s="294">
        <v>32</v>
      </c>
      <c r="N53" s="324">
        <v>26</v>
      </c>
      <c r="O53" s="294">
        <v>48</v>
      </c>
      <c r="P53" s="294">
        <v>0</v>
      </c>
      <c r="Q53" s="294">
        <v>14</v>
      </c>
      <c r="R53" s="295">
        <v>14</v>
      </c>
      <c r="S53" s="294">
        <v>36</v>
      </c>
      <c r="T53" s="324">
        <v>14</v>
      </c>
      <c r="U53" s="294">
        <v>39</v>
      </c>
      <c r="V53" s="294"/>
      <c r="W53" s="294"/>
      <c r="X53" s="409"/>
      <c r="Y53" s="294">
        <v>20</v>
      </c>
      <c r="Z53" s="324">
        <v>20</v>
      </c>
      <c r="AA53" s="294">
        <v>20</v>
      </c>
      <c r="AB53" s="294">
        <v>0</v>
      </c>
      <c r="AC53" s="324">
        <v>21</v>
      </c>
      <c r="AD53" s="295">
        <v>21</v>
      </c>
      <c r="AE53" s="294">
        <v>46</v>
      </c>
      <c r="AF53" s="324">
        <v>23</v>
      </c>
      <c r="AG53" s="294">
        <v>47</v>
      </c>
      <c r="AH53" s="294">
        <v>12</v>
      </c>
      <c r="AI53" s="294">
        <v>21</v>
      </c>
      <c r="AJ53" s="295">
        <v>21</v>
      </c>
      <c r="AK53" s="294">
        <v>14</v>
      </c>
      <c r="AL53" s="324">
        <v>64</v>
      </c>
      <c r="AM53" s="294">
        <v>40</v>
      </c>
      <c r="AN53" s="294"/>
      <c r="AO53" s="294"/>
      <c r="AP53" s="295"/>
      <c r="AQ53" s="294"/>
      <c r="AR53" s="294"/>
      <c r="AS53" s="294"/>
      <c r="AT53" s="294">
        <v>17</v>
      </c>
      <c r="AU53" s="294">
        <v>28</v>
      </c>
      <c r="AV53" s="295">
        <v>28</v>
      </c>
      <c r="AW53" s="294">
        <v>40</v>
      </c>
      <c r="AX53" s="324">
        <v>27</v>
      </c>
      <c r="AY53" s="294">
        <v>48</v>
      </c>
      <c r="AZ53" s="342">
        <v>13</v>
      </c>
      <c r="BA53" s="294">
        <v>18</v>
      </c>
      <c r="BB53" s="295">
        <v>18</v>
      </c>
      <c r="BC53" s="294">
        <v>28</v>
      </c>
      <c r="BD53" s="324">
        <v>18</v>
      </c>
      <c r="BE53" s="294">
        <v>75</v>
      </c>
      <c r="BF53" s="294">
        <v>0</v>
      </c>
      <c r="BG53" s="294">
        <v>0</v>
      </c>
      <c r="BH53" s="295">
        <v>0</v>
      </c>
      <c r="BI53" s="294">
        <v>20</v>
      </c>
      <c r="BJ53" s="324">
        <v>0</v>
      </c>
      <c r="BK53" s="294">
        <v>20</v>
      </c>
      <c r="BL53" s="294">
        <v>16</v>
      </c>
      <c r="BM53" s="294">
        <v>20</v>
      </c>
      <c r="BN53" s="389">
        <v>20</v>
      </c>
      <c r="BO53" s="294">
        <v>40</v>
      </c>
      <c r="BP53" s="324">
        <v>12</v>
      </c>
      <c r="BQ53" s="294">
        <v>60</v>
      </c>
      <c r="BR53" s="294">
        <v>0</v>
      </c>
      <c r="BS53" s="294">
        <v>66</v>
      </c>
      <c r="BT53" s="295">
        <v>66</v>
      </c>
      <c r="BU53" s="294">
        <v>96</v>
      </c>
      <c r="BV53" s="324">
        <v>72</v>
      </c>
      <c r="BW53" s="294">
        <v>96</v>
      </c>
      <c r="BX53" s="294">
        <v>25</v>
      </c>
      <c r="BY53" s="294">
        <v>32</v>
      </c>
      <c r="BZ53" s="295">
        <v>31</v>
      </c>
      <c r="CA53" s="294">
        <v>45</v>
      </c>
      <c r="CB53" s="324">
        <v>68</v>
      </c>
      <c r="CC53" s="294">
        <v>90</v>
      </c>
      <c r="CD53" s="294">
        <v>18</v>
      </c>
      <c r="CE53" s="294">
        <v>37</v>
      </c>
      <c r="CF53" s="295">
        <v>37</v>
      </c>
      <c r="CG53" s="294">
        <v>28</v>
      </c>
      <c r="CH53" s="324">
        <v>23</v>
      </c>
      <c r="CI53" s="294">
        <v>48</v>
      </c>
      <c r="CJ53" s="294">
        <v>0</v>
      </c>
      <c r="CK53" s="294">
        <v>16</v>
      </c>
      <c r="CL53" s="295">
        <v>16</v>
      </c>
      <c r="CM53" s="294">
        <v>18</v>
      </c>
      <c r="CN53" s="324">
        <v>14</v>
      </c>
      <c r="CO53" s="294">
        <v>18</v>
      </c>
      <c r="CP53" s="294"/>
      <c r="CQ53" s="324"/>
      <c r="CR53" s="295"/>
      <c r="CS53" s="294">
        <v>18</v>
      </c>
      <c r="CT53" s="324">
        <v>12</v>
      </c>
      <c r="CU53" s="294">
        <v>15</v>
      </c>
      <c r="CV53" s="294">
        <v>9</v>
      </c>
      <c r="CW53" s="324">
        <v>13</v>
      </c>
      <c r="CX53" s="295">
        <v>11</v>
      </c>
      <c r="CY53" s="294">
        <v>35</v>
      </c>
      <c r="CZ53" s="324">
        <v>12</v>
      </c>
      <c r="DA53" s="294">
        <v>42</v>
      </c>
      <c r="DB53" s="294">
        <v>0</v>
      </c>
      <c r="DC53" s="294">
        <v>42</v>
      </c>
      <c r="DD53" s="295">
        <v>42</v>
      </c>
      <c r="DE53" s="294">
        <v>61</v>
      </c>
      <c r="DF53" s="324">
        <v>48</v>
      </c>
      <c r="DG53" s="294">
        <v>76</v>
      </c>
      <c r="DH53" s="294">
        <v>0</v>
      </c>
      <c r="DI53" s="294">
        <v>12</v>
      </c>
      <c r="DJ53" s="295">
        <v>12</v>
      </c>
      <c r="DK53" s="294">
        <v>0</v>
      </c>
      <c r="DL53" s="324"/>
      <c r="DM53" s="294">
        <v>20</v>
      </c>
      <c r="DN53" s="228" t="s">
        <v>82</v>
      </c>
      <c r="DO53" s="228"/>
    </row>
    <row r="54" spans="1:119" ht="39.75" customHeight="1" x14ac:dyDescent="0.25">
      <c r="A54" s="379" t="s">
        <v>55</v>
      </c>
      <c r="B54" s="293" t="s">
        <v>50</v>
      </c>
      <c r="C54" s="293"/>
      <c r="D54" s="294">
        <f>SUMIF($J$3:$DM$3,D$3,$J54:$DM54)</f>
        <v>109</v>
      </c>
      <c r="E54" s="294" t="str">
        <f>SUMIF($J$3:$DM$3,E$3,$J54:$DM54)&amp;" (не менее "&amp;" "&amp;350&amp;")"</f>
        <v>351 (не менее  350)</v>
      </c>
      <c r="F54" s="294" t="str">
        <f>SUMIF($J$3:$DM$3,F$3,$J54:$DM54)&amp;" (не менее "&amp;" "&amp;350&amp;")"</f>
        <v>345 (не менее  350)</v>
      </c>
      <c r="G54" s="294" t="str">
        <f>SUMIF($J$3:$DM$3,G$3,$J54:$DM54)&amp;" (не менее "&amp;" "&amp;498&amp;")"</f>
        <v>575 (не менее  498)</v>
      </c>
      <c r="H54" s="294" t="str">
        <f>SUMIF($J$3:$DM$3,H$3,$J54:$DM54)&amp;" (не менее "&amp;" "&amp;498&amp;")"</f>
        <v>437 (не менее  498)</v>
      </c>
      <c r="I54" s="294" t="str">
        <f>SUMIF($J$3:$DM$3,I$3,$J54:$DM54)&amp;" (не менее "&amp;" "&amp;690&amp;")"</f>
        <v>794 (не менее  690)</v>
      </c>
      <c r="J54" s="294"/>
      <c r="K54" s="294">
        <v>16</v>
      </c>
      <c r="L54" s="295">
        <v>16</v>
      </c>
      <c r="M54" s="294">
        <v>32</v>
      </c>
      <c r="N54" s="324">
        <v>26</v>
      </c>
      <c r="O54" s="294">
        <v>48</v>
      </c>
      <c r="P54" s="294">
        <v>0</v>
      </c>
      <c r="Q54" s="294">
        <v>14</v>
      </c>
      <c r="R54" s="295">
        <v>14</v>
      </c>
      <c r="S54" s="294">
        <v>36</v>
      </c>
      <c r="T54" s="324">
        <v>4</v>
      </c>
      <c r="U54" s="294">
        <v>39</v>
      </c>
      <c r="V54" s="286"/>
      <c r="W54" s="286"/>
      <c r="X54" s="295"/>
      <c r="Y54" s="294">
        <v>20</v>
      </c>
      <c r="Z54" s="324">
        <v>20</v>
      </c>
      <c r="AA54" s="294">
        <v>20</v>
      </c>
      <c r="AB54" s="294">
        <v>0</v>
      </c>
      <c r="AC54" s="324">
        <v>21</v>
      </c>
      <c r="AD54" s="295">
        <v>21</v>
      </c>
      <c r="AE54" s="294">
        <v>46</v>
      </c>
      <c r="AF54" s="324">
        <v>22</v>
      </c>
      <c r="AG54" s="294">
        <v>47</v>
      </c>
      <c r="AH54" s="294">
        <v>12</v>
      </c>
      <c r="AI54" s="294">
        <v>21</v>
      </c>
      <c r="AJ54" s="295">
        <v>21</v>
      </c>
      <c r="AK54" s="294">
        <v>14</v>
      </c>
      <c r="AL54" s="324">
        <v>64</v>
      </c>
      <c r="AM54" s="294">
        <v>40</v>
      </c>
      <c r="AN54" s="294"/>
      <c r="AO54" s="294"/>
      <c r="AP54" s="295"/>
      <c r="AQ54" s="294"/>
      <c r="AR54" s="294"/>
      <c r="AS54" s="294"/>
      <c r="AT54" s="294">
        <v>17</v>
      </c>
      <c r="AU54" s="294">
        <v>28</v>
      </c>
      <c r="AV54" s="295">
        <v>28</v>
      </c>
      <c r="AW54" s="294">
        <v>40</v>
      </c>
      <c r="AX54" s="324">
        <v>27</v>
      </c>
      <c r="AY54" s="294">
        <v>48</v>
      </c>
      <c r="AZ54" s="294">
        <v>12</v>
      </c>
      <c r="BA54" s="294">
        <v>17</v>
      </c>
      <c r="BB54" s="295">
        <v>18</v>
      </c>
      <c r="BC54" s="294">
        <v>26</v>
      </c>
      <c r="BD54" s="324">
        <v>18</v>
      </c>
      <c r="BE54" s="294">
        <v>70</v>
      </c>
      <c r="BF54" s="294">
        <v>0</v>
      </c>
      <c r="BG54" s="294">
        <v>0</v>
      </c>
      <c r="BH54" s="295"/>
      <c r="BI54" s="294">
        <v>20</v>
      </c>
      <c r="BJ54" s="324"/>
      <c r="BK54" s="294">
        <v>20</v>
      </c>
      <c r="BL54" s="294">
        <v>16</v>
      </c>
      <c r="BM54" s="294">
        <v>20</v>
      </c>
      <c r="BN54" s="389">
        <v>12</v>
      </c>
      <c r="BO54" s="294">
        <v>40</v>
      </c>
      <c r="BP54" s="324">
        <v>12</v>
      </c>
      <c r="BQ54" s="294">
        <v>60</v>
      </c>
      <c r="BR54" s="294">
        <v>0</v>
      </c>
      <c r="BS54" s="294">
        <v>66</v>
      </c>
      <c r="BT54" s="295">
        <v>66</v>
      </c>
      <c r="BU54" s="294">
        <v>96</v>
      </c>
      <c r="BV54" s="324">
        <v>72</v>
      </c>
      <c r="BW54" s="294">
        <v>96</v>
      </c>
      <c r="BX54" s="294">
        <v>25</v>
      </c>
      <c r="BY54" s="294">
        <v>31</v>
      </c>
      <c r="BZ54" s="295">
        <v>31</v>
      </c>
      <c r="CA54" s="294">
        <v>45</v>
      </c>
      <c r="CB54" s="324">
        <v>68</v>
      </c>
      <c r="CC54" s="294">
        <v>90</v>
      </c>
      <c r="CD54" s="294">
        <v>18</v>
      </c>
      <c r="CE54" s="294">
        <v>37</v>
      </c>
      <c r="CF54" s="295">
        <v>37</v>
      </c>
      <c r="CG54" s="294">
        <v>28</v>
      </c>
      <c r="CH54" s="324">
        <v>23</v>
      </c>
      <c r="CI54" s="294">
        <v>48</v>
      </c>
      <c r="CJ54" s="294">
        <v>0</v>
      </c>
      <c r="CK54" s="294">
        <v>16</v>
      </c>
      <c r="CL54" s="295">
        <v>16</v>
      </c>
      <c r="CM54" s="294">
        <v>18</v>
      </c>
      <c r="CN54" s="324">
        <v>14</v>
      </c>
      <c r="CO54" s="294">
        <v>18</v>
      </c>
      <c r="CP54" s="294"/>
      <c r="CQ54" s="324"/>
      <c r="CR54" s="295"/>
      <c r="CS54" s="294">
        <v>18</v>
      </c>
      <c r="CT54" s="324">
        <v>12</v>
      </c>
      <c r="CU54" s="294">
        <v>15</v>
      </c>
      <c r="CV54" s="294">
        <v>9</v>
      </c>
      <c r="CW54" s="324">
        <v>10</v>
      </c>
      <c r="CX54" s="295">
        <v>11</v>
      </c>
      <c r="CY54" s="294">
        <v>35</v>
      </c>
      <c r="CZ54" s="324">
        <v>12</v>
      </c>
      <c r="DA54" s="294">
        <v>42</v>
      </c>
      <c r="DB54" s="294">
        <v>0</v>
      </c>
      <c r="DC54" s="294">
        <v>42</v>
      </c>
      <c r="DD54" s="295">
        <v>42</v>
      </c>
      <c r="DE54" s="294">
        <v>61</v>
      </c>
      <c r="DF54" s="324">
        <v>43</v>
      </c>
      <c r="DG54" s="294">
        <v>76</v>
      </c>
      <c r="DH54" s="294">
        <v>0</v>
      </c>
      <c r="DI54" s="294">
        <v>12</v>
      </c>
      <c r="DJ54" s="295">
        <v>12</v>
      </c>
      <c r="DK54" s="294">
        <v>0</v>
      </c>
      <c r="DL54" s="324"/>
      <c r="DM54" s="294">
        <v>17</v>
      </c>
      <c r="DN54" s="228"/>
      <c r="DO54" s="228"/>
    </row>
    <row r="55" spans="1:119" ht="36.75" customHeight="1" x14ac:dyDescent="0.25">
      <c r="A55" s="379" t="s">
        <v>57</v>
      </c>
      <c r="B55" s="293" t="s">
        <v>565</v>
      </c>
      <c r="C55" s="293"/>
      <c r="D55" s="294">
        <f>SUMIF($J$3:$DM$3,D$3,$J55:$DM55)</f>
        <v>15</v>
      </c>
      <c r="E55" s="294">
        <f>SUMIF($J$3:$DM$3,E$3,$J55:$DM55)</f>
        <v>58</v>
      </c>
      <c r="F55" s="294">
        <f>SUMIF($J$3:$DM$3,F$3,$J55:$DM55)</f>
        <v>107</v>
      </c>
      <c r="G55" s="294">
        <f>SUMIF($J$3:$DM$3,G$3,$J55:$DM55)</f>
        <v>93</v>
      </c>
      <c r="H55" s="294">
        <f>SUMIF($J$3:$DM$3,H$3,$J55:$DM55)</f>
        <v>195</v>
      </c>
      <c r="I55" s="294">
        <f>SUMIF($J$3:$DM$3,I$3,$J55:$DM55)</f>
        <v>151</v>
      </c>
      <c r="J55" s="294">
        <v>0</v>
      </c>
      <c r="K55" s="294">
        <v>0</v>
      </c>
      <c r="L55" s="295"/>
      <c r="M55" s="294">
        <v>3</v>
      </c>
      <c r="N55" s="324">
        <v>5</v>
      </c>
      <c r="O55" s="294">
        <v>5</v>
      </c>
      <c r="P55" s="294">
        <v>0</v>
      </c>
      <c r="Q55" s="324"/>
      <c r="R55" s="295"/>
      <c r="S55" s="294">
        <v>4</v>
      </c>
      <c r="T55" s="324">
        <v>1</v>
      </c>
      <c r="U55" s="324">
        <v>5</v>
      </c>
      <c r="V55" s="294"/>
      <c r="W55" s="294"/>
      <c r="X55" s="409"/>
      <c r="Y55" s="324">
        <v>3</v>
      </c>
      <c r="Z55" s="324">
        <v>4</v>
      </c>
      <c r="AA55" s="324">
        <v>4</v>
      </c>
      <c r="AB55" s="294">
        <v>0</v>
      </c>
      <c r="AC55" s="294">
        <v>1</v>
      </c>
      <c r="AD55" s="295">
        <v>13</v>
      </c>
      <c r="AE55" s="324">
        <v>3</v>
      </c>
      <c r="AF55" s="324">
        <v>22</v>
      </c>
      <c r="AG55" s="324">
        <v>4</v>
      </c>
      <c r="AH55" s="294">
        <v>12</v>
      </c>
      <c r="AI55" s="324">
        <v>20</v>
      </c>
      <c r="AJ55" s="295">
        <v>20</v>
      </c>
      <c r="AK55" s="324">
        <v>13</v>
      </c>
      <c r="AL55" s="324">
        <v>48</v>
      </c>
      <c r="AM55" s="324">
        <v>38</v>
      </c>
      <c r="AN55" s="294"/>
      <c r="AO55" s="350"/>
      <c r="AP55" s="295"/>
      <c r="AQ55" s="350"/>
      <c r="AR55" s="350"/>
      <c r="AS55" s="350"/>
      <c r="AT55" s="294">
        <v>1</v>
      </c>
      <c r="AU55" s="294"/>
      <c r="AV55" s="387" t="s">
        <v>766</v>
      </c>
      <c r="AW55" s="294">
        <v>5</v>
      </c>
      <c r="AX55" s="324">
        <v>10</v>
      </c>
      <c r="AY55" s="294">
        <v>7</v>
      </c>
      <c r="AZ55" s="294">
        <v>0</v>
      </c>
      <c r="BA55" s="351"/>
      <c r="BB55" s="383"/>
      <c r="BC55" s="350">
        <v>4</v>
      </c>
      <c r="BD55" s="324">
        <v>11</v>
      </c>
      <c r="BE55" s="351">
        <v>11</v>
      </c>
      <c r="BF55" s="294">
        <v>0</v>
      </c>
      <c r="BG55" s="294">
        <v>0</v>
      </c>
      <c r="BH55" s="295">
        <v>0</v>
      </c>
      <c r="BI55" s="324">
        <v>3</v>
      </c>
      <c r="BJ55" s="324">
        <v>0</v>
      </c>
      <c r="BK55" s="294">
        <v>4</v>
      </c>
      <c r="BL55" s="294">
        <v>0</v>
      </c>
      <c r="BM55" s="294"/>
      <c r="BN55" s="389" t="s">
        <v>784</v>
      </c>
      <c r="BO55" s="294">
        <v>6</v>
      </c>
      <c r="BP55" s="324">
        <v>12</v>
      </c>
      <c r="BQ55" s="294">
        <v>9</v>
      </c>
      <c r="BR55" s="294">
        <v>0</v>
      </c>
      <c r="BS55" s="294">
        <v>20</v>
      </c>
      <c r="BT55" s="295">
        <v>48</v>
      </c>
      <c r="BU55" s="324">
        <v>25</v>
      </c>
      <c r="BV55" s="324">
        <v>32</v>
      </c>
      <c r="BW55" s="324">
        <v>25</v>
      </c>
      <c r="BX55" s="294">
        <v>2</v>
      </c>
      <c r="BY55" s="294">
        <v>4</v>
      </c>
      <c r="BZ55" s="295">
        <v>10</v>
      </c>
      <c r="CA55" s="294">
        <v>4</v>
      </c>
      <c r="CB55" s="324">
        <v>37</v>
      </c>
      <c r="CC55" s="294">
        <v>9</v>
      </c>
      <c r="CD55" s="294">
        <v>0</v>
      </c>
      <c r="CE55" s="294">
        <v>13</v>
      </c>
      <c r="CF55" s="295">
        <v>13</v>
      </c>
      <c r="CG55" s="294">
        <v>6</v>
      </c>
      <c r="CH55" s="324">
        <v>6</v>
      </c>
      <c r="CI55" s="294">
        <v>8</v>
      </c>
      <c r="CJ55" s="294">
        <v>0</v>
      </c>
      <c r="CK55" s="324"/>
      <c r="CL55" s="295">
        <v>2</v>
      </c>
      <c r="CM55" s="294">
        <v>1</v>
      </c>
      <c r="CN55" s="324">
        <v>1</v>
      </c>
      <c r="CO55" s="294">
        <v>2</v>
      </c>
      <c r="CP55" s="294">
        <v>0</v>
      </c>
      <c r="CQ55" s="324">
        <v>0</v>
      </c>
      <c r="CR55" s="295"/>
      <c r="CS55" s="324">
        <v>2</v>
      </c>
      <c r="CT55" s="324">
        <v>2</v>
      </c>
      <c r="CU55" s="324">
        <v>2</v>
      </c>
      <c r="CV55" s="294">
        <v>0</v>
      </c>
      <c r="CW55" s="324"/>
      <c r="CX55" s="295"/>
      <c r="CY55" s="294">
        <v>3</v>
      </c>
      <c r="CZ55" s="324"/>
      <c r="DA55" s="294">
        <v>5</v>
      </c>
      <c r="DB55" s="294"/>
      <c r="DC55" s="324"/>
      <c r="DD55" s="383"/>
      <c r="DE55" s="324">
        <v>8</v>
      </c>
      <c r="DF55" s="324">
        <v>4</v>
      </c>
      <c r="DG55" s="324">
        <v>11</v>
      </c>
      <c r="DH55" s="294">
        <v>0</v>
      </c>
      <c r="DI55" s="324"/>
      <c r="DJ55" s="295">
        <v>1</v>
      </c>
      <c r="DK55" s="294">
        <v>0</v>
      </c>
      <c r="DL55" s="324"/>
      <c r="DM55" s="324">
        <v>2</v>
      </c>
      <c r="DN55" s="228" t="s">
        <v>84</v>
      </c>
      <c r="DO55" s="228"/>
    </row>
    <row r="56" spans="1:119" s="160" customFormat="1" ht="48.75" customHeight="1" x14ac:dyDescent="0.25">
      <c r="A56" s="379" t="s">
        <v>59</v>
      </c>
      <c r="B56" s="296" t="s">
        <v>658</v>
      </c>
      <c r="C56" s="296"/>
      <c r="D56" s="157">
        <f>IF(ISNUMBER(D55/D53),D55/D53,"")</f>
        <v>0.13636363636363635</v>
      </c>
      <c r="E56" s="157" t="str">
        <f>IF(ISNUMBER(E55/E53),E55/E53,"")</f>
        <v/>
      </c>
      <c r="F56" s="157" t="str">
        <f>IF(ISNUMBER(F55/F53),F55/F53,"")</f>
        <v/>
      </c>
      <c r="G56" s="157" t="str">
        <f t="shared" ref="G56:DB56" si="30">IF(ISNUMBER(G55/G53),G55/G53,"")</f>
        <v/>
      </c>
      <c r="H56" s="157" t="str">
        <f>IF(ISNUMBER(H55/H53),H55/H53,"")</f>
        <v/>
      </c>
      <c r="I56" s="157" t="str">
        <f t="shared" si="30"/>
        <v/>
      </c>
      <c r="J56" s="157" t="str">
        <f t="shared" si="30"/>
        <v/>
      </c>
      <c r="K56" s="157">
        <f t="shared" si="30"/>
        <v>0</v>
      </c>
      <c r="L56" s="332"/>
      <c r="M56" s="157">
        <f t="shared" si="30"/>
        <v>9.375E-2</v>
      </c>
      <c r="N56" s="157">
        <f t="shared" si="30"/>
        <v>0.19230769230769232</v>
      </c>
      <c r="O56" s="157">
        <f t="shared" si="30"/>
        <v>0.10416666666666667</v>
      </c>
      <c r="P56" s="157" t="str">
        <f t="shared" si="30"/>
        <v/>
      </c>
      <c r="Q56" s="157">
        <f t="shared" si="30"/>
        <v>0</v>
      </c>
      <c r="R56" s="332"/>
      <c r="S56" s="157">
        <f t="shared" si="30"/>
        <v>0.1111111111111111</v>
      </c>
      <c r="T56" s="157">
        <f t="shared" si="30"/>
        <v>7.1428571428571425E-2</v>
      </c>
      <c r="U56" s="157">
        <f t="shared" si="30"/>
        <v>0.12820512820512819</v>
      </c>
      <c r="V56" s="157" t="str">
        <f t="shared" si="30"/>
        <v/>
      </c>
      <c r="W56" s="157" t="str">
        <f t="shared" si="30"/>
        <v/>
      </c>
      <c r="X56" s="385" t="str">
        <f t="shared" si="30"/>
        <v/>
      </c>
      <c r="Y56" s="157">
        <f t="shared" si="30"/>
        <v>0.15</v>
      </c>
      <c r="Z56" s="157">
        <f>IF(ISNUMBER(Z55/Z53),Z55/Z53,"")</f>
        <v>0.2</v>
      </c>
      <c r="AA56" s="157">
        <f t="shared" si="30"/>
        <v>0.2</v>
      </c>
      <c r="AB56" s="157" t="str">
        <f t="shared" si="30"/>
        <v/>
      </c>
      <c r="AC56" s="157">
        <f t="shared" si="30"/>
        <v>4.7619047619047616E-2</v>
      </c>
      <c r="AD56" s="332">
        <v>0.62</v>
      </c>
      <c r="AE56" s="157">
        <f t="shared" si="30"/>
        <v>6.5217391304347824E-2</v>
      </c>
      <c r="AF56" s="157">
        <f t="shared" si="30"/>
        <v>0.95652173913043481</v>
      </c>
      <c r="AG56" s="157">
        <f t="shared" si="30"/>
        <v>8.5106382978723402E-2</v>
      </c>
      <c r="AH56" s="157">
        <f t="shared" si="30"/>
        <v>1</v>
      </c>
      <c r="AI56" s="157">
        <f t="shared" si="30"/>
        <v>0.95238095238095233</v>
      </c>
      <c r="AJ56" s="332">
        <f t="shared" si="30"/>
        <v>0.95238095238095233</v>
      </c>
      <c r="AK56" s="157">
        <f t="shared" si="30"/>
        <v>0.9285714285714286</v>
      </c>
      <c r="AL56" s="157">
        <f>IF(ISNUMBER(AL55/AL53),AL55/AL53,"")</f>
        <v>0.75</v>
      </c>
      <c r="AM56" s="157">
        <f t="shared" si="30"/>
        <v>0.95</v>
      </c>
      <c r="AN56" s="157" t="str">
        <f t="shared" si="30"/>
        <v/>
      </c>
      <c r="AO56" s="157" t="str">
        <f t="shared" si="30"/>
        <v/>
      </c>
      <c r="AP56" s="332"/>
      <c r="AQ56" s="157" t="str">
        <f t="shared" si="30"/>
        <v/>
      </c>
      <c r="AR56" s="157"/>
      <c r="AS56" s="157" t="str">
        <f t="shared" si="30"/>
        <v/>
      </c>
      <c r="AT56" s="157">
        <f t="shared" si="30"/>
        <v>5.8823529411764705E-2</v>
      </c>
      <c r="AU56" s="157">
        <f t="shared" si="30"/>
        <v>0</v>
      </c>
      <c r="AV56" s="387" t="s">
        <v>766</v>
      </c>
      <c r="AW56" s="157">
        <f t="shared" si="30"/>
        <v>0.125</v>
      </c>
      <c r="AX56" s="157">
        <f t="shared" si="30"/>
        <v>0.37037037037037035</v>
      </c>
      <c r="AY56" s="157">
        <f t="shared" si="30"/>
        <v>0.14583333333333334</v>
      </c>
      <c r="AZ56" s="157">
        <f t="shared" si="30"/>
        <v>0</v>
      </c>
      <c r="BA56" s="157">
        <f t="shared" si="30"/>
        <v>0</v>
      </c>
      <c r="BB56" s="332"/>
      <c r="BC56" s="157">
        <f t="shared" si="30"/>
        <v>0.14285714285714285</v>
      </c>
      <c r="BD56" s="157">
        <f>IF(ISNUMBER(BD55/BD53),BD55/BD53,"")</f>
        <v>0.61111111111111116</v>
      </c>
      <c r="BE56" s="157">
        <f t="shared" si="30"/>
        <v>0.14666666666666667</v>
      </c>
      <c r="BF56" s="157" t="str">
        <f t="shared" si="30"/>
        <v/>
      </c>
      <c r="BG56" s="157" t="str">
        <f t="shared" si="30"/>
        <v/>
      </c>
      <c r="BH56" s="332" t="str">
        <f t="shared" si="30"/>
        <v/>
      </c>
      <c r="BI56" s="157">
        <f t="shared" si="30"/>
        <v>0.15</v>
      </c>
      <c r="BJ56" s="157" t="str">
        <f t="shared" si="30"/>
        <v/>
      </c>
      <c r="BK56" s="157">
        <f t="shared" si="30"/>
        <v>0.2</v>
      </c>
      <c r="BL56" s="157">
        <f t="shared" si="30"/>
        <v>0</v>
      </c>
      <c r="BM56" s="157">
        <f t="shared" si="30"/>
        <v>0</v>
      </c>
      <c r="BN56" s="390" t="str">
        <f>IF(ISNUMBER(BN55/BN53),BN55/BN53,"")</f>
        <v/>
      </c>
      <c r="BO56" s="157">
        <f t="shared" si="30"/>
        <v>0.15</v>
      </c>
      <c r="BP56" s="157">
        <f>IF(ISNUMBER(BP55/BP53),BP55/BP53,"")</f>
        <v>1</v>
      </c>
      <c r="BQ56" s="157">
        <f t="shared" si="30"/>
        <v>0.15</v>
      </c>
      <c r="BR56" s="157" t="str">
        <f t="shared" si="30"/>
        <v/>
      </c>
      <c r="BS56" s="157">
        <f t="shared" si="30"/>
        <v>0.30303030303030304</v>
      </c>
      <c r="BT56" s="332">
        <v>0.73</v>
      </c>
      <c r="BU56" s="157">
        <f t="shared" ref="BU56:BV56" si="31">IF(ISNUMBER(BU55/BU53),BU55/BU53,"")</f>
        <v>0.26041666666666669</v>
      </c>
      <c r="BV56" s="157">
        <f t="shared" si="31"/>
        <v>0.44444444444444442</v>
      </c>
      <c r="BW56" s="157">
        <f t="shared" si="30"/>
        <v>0.26041666666666669</v>
      </c>
      <c r="BX56" s="157">
        <f t="shared" si="30"/>
        <v>0.08</v>
      </c>
      <c r="BY56" s="157">
        <f t="shared" si="30"/>
        <v>0.125</v>
      </c>
      <c r="BZ56" s="332">
        <f t="shared" si="30"/>
        <v>0.32258064516129031</v>
      </c>
      <c r="CA56" s="157">
        <f t="shared" si="30"/>
        <v>8.8888888888888892E-2</v>
      </c>
      <c r="CB56" s="157">
        <f>IF(ISNUMBER(CB55/CB53),CB55/CB53,"")</f>
        <v>0.54411764705882348</v>
      </c>
      <c r="CC56" s="157">
        <f t="shared" si="30"/>
        <v>0.1</v>
      </c>
      <c r="CD56" s="157">
        <f t="shared" si="30"/>
        <v>0</v>
      </c>
      <c r="CE56" s="157">
        <f t="shared" si="30"/>
        <v>0.35135135135135137</v>
      </c>
      <c r="CF56" s="385"/>
      <c r="CG56" s="157">
        <f t="shared" si="30"/>
        <v>0.21428571428571427</v>
      </c>
      <c r="CH56" s="157">
        <f t="shared" si="30"/>
        <v>0.2608695652173913</v>
      </c>
      <c r="CI56" s="157">
        <f t="shared" si="30"/>
        <v>0.16666666666666666</v>
      </c>
      <c r="CJ56" s="157" t="str">
        <f t="shared" si="30"/>
        <v/>
      </c>
      <c r="CK56" s="157">
        <f t="shared" si="30"/>
        <v>0</v>
      </c>
      <c r="CL56" s="332"/>
      <c r="CM56" s="157">
        <f t="shared" si="30"/>
        <v>5.5555555555555552E-2</v>
      </c>
      <c r="CN56" s="157">
        <f>IF(ISNUMBER(CN55/CN53),CN55/CN53,"")</f>
        <v>7.1428571428571425E-2</v>
      </c>
      <c r="CO56" s="157">
        <f t="shared" si="30"/>
        <v>0.1111111111111111</v>
      </c>
      <c r="CP56" s="157" t="str">
        <f t="shared" si="30"/>
        <v/>
      </c>
      <c r="CQ56" s="157" t="str">
        <f t="shared" si="30"/>
        <v/>
      </c>
      <c r="CR56" s="332"/>
      <c r="CS56" s="157">
        <f t="shared" si="30"/>
        <v>0.1111111111111111</v>
      </c>
      <c r="CT56" s="157">
        <f t="shared" si="30"/>
        <v>0.16666666666666666</v>
      </c>
      <c r="CU56" s="157">
        <f t="shared" si="30"/>
        <v>0.13333333333333333</v>
      </c>
      <c r="CV56" s="157">
        <f t="shared" si="30"/>
        <v>0</v>
      </c>
      <c r="CW56" s="157">
        <f t="shared" si="30"/>
        <v>0</v>
      </c>
      <c r="CX56" s="332"/>
      <c r="CY56" s="157">
        <f t="shared" si="30"/>
        <v>8.5714285714285715E-2</v>
      </c>
      <c r="CZ56" s="157">
        <f>IF(ISNUMBER(CZ55/CZ53),CZ55/CZ53,"")</f>
        <v>0</v>
      </c>
      <c r="DA56" s="157">
        <f t="shared" si="30"/>
        <v>0.11904761904761904</v>
      </c>
      <c r="DB56" s="157" t="str">
        <f t="shared" si="30"/>
        <v/>
      </c>
      <c r="DC56" s="157">
        <f t="shared" ref="DC56:DM56" si="32">IF(ISNUMBER(DC55/DC53),DC55/DC53,"")</f>
        <v>0</v>
      </c>
      <c r="DD56" s="332"/>
      <c r="DE56" s="157">
        <f t="shared" si="32"/>
        <v>0.13114754098360656</v>
      </c>
      <c r="DF56" s="157">
        <f t="shared" si="32"/>
        <v>8.3333333333333329E-2</v>
      </c>
      <c r="DG56" s="157">
        <f t="shared" si="32"/>
        <v>0.14473684210526316</v>
      </c>
      <c r="DH56" s="157" t="str">
        <f t="shared" si="32"/>
        <v/>
      </c>
      <c r="DI56" s="157">
        <f t="shared" si="32"/>
        <v>0</v>
      </c>
      <c r="DJ56" s="332"/>
      <c r="DK56" s="157" t="str">
        <f t="shared" si="32"/>
        <v/>
      </c>
      <c r="DL56" s="157" t="str">
        <f>IF(ISNUMBER(DL55/DL53),DL55/DL53,"")</f>
        <v/>
      </c>
      <c r="DM56" s="157">
        <f t="shared" si="32"/>
        <v>0.1</v>
      </c>
      <c r="DN56" s="159"/>
      <c r="DO56" s="159"/>
    </row>
    <row r="57" spans="1:119" ht="46.5" customHeight="1" x14ac:dyDescent="0.25">
      <c r="A57" s="379" t="s">
        <v>437</v>
      </c>
      <c r="B57" s="293" t="s">
        <v>433</v>
      </c>
      <c r="C57" s="293"/>
      <c r="D57" s="294">
        <f>SUMIF($J$3:$DM$3,D$3,$J57:$DM57)</f>
        <v>7</v>
      </c>
      <c r="E57" s="294">
        <f>SUMIF($J$3:$DM$3,E$3,$J57:$DM57)</f>
        <v>11</v>
      </c>
      <c r="F57" s="294">
        <f>SUMIF($J$3:$DM$3,F$3,$J57:$DM57)</f>
        <v>11</v>
      </c>
      <c r="G57" s="294">
        <f>SUMIF($J$3:$DM$3,G$3,$J57:$DM57)-1</f>
        <v>13</v>
      </c>
      <c r="H57" s="294">
        <f>SUMIF($J$3:$DM$3,H$3,$J57:$DM57)-1</f>
        <v>24</v>
      </c>
      <c r="I57" s="294">
        <f>SUMIF($J$3:$DM$3,I$3,$J57:$DM57)-1</f>
        <v>19</v>
      </c>
      <c r="J57" s="294">
        <v>1</v>
      </c>
      <c r="K57" s="294">
        <v>1</v>
      </c>
      <c r="L57" s="295">
        <v>1</v>
      </c>
      <c r="M57" s="294">
        <v>1</v>
      </c>
      <c r="N57" s="324">
        <v>2</v>
      </c>
      <c r="O57" s="294">
        <v>1</v>
      </c>
      <c r="P57" s="294">
        <v>1</v>
      </c>
      <c r="Q57" s="294">
        <v>1</v>
      </c>
      <c r="R57" s="295">
        <v>1</v>
      </c>
      <c r="S57" s="294">
        <v>1</v>
      </c>
      <c r="T57" s="324">
        <v>1</v>
      </c>
      <c r="U57" s="294">
        <v>2</v>
      </c>
      <c r="V57" s="294"/>
      <c r="W57" s="294"/>
      <c r="X57" s="295"/>
      <c r="Y57" s="294">
        <v>1</v>
      </c>
      <c r="Z57" s="324">
        <v>1</v>
      </c>
      <c r="AA57" s="294">
        <v>1</v>
      </c>
      <c r="AB57" s="294"/>
      <c r="AC57" s="294"/>
      <c r="AD57" s="295"/>
      <c r="AE57" s="294"/>
      <c r="AF57" s="324" t="s">
        <v>766</v>
      </c>
      <c r="AG57" s="294"/>
      <c r="AH57" s="294">
        <v>1</v>
      </c>
      <c r="AI57" s="294">
        <v>1</v>
      </c>
      <c r="AJ57" s="295">
        <v>1</v>
      </c>
      <c r="AK57" s="294">
        <v>1</v>
      </c>
      <c r="AL57" s="324">
        <v>1</v>
      </c>
      <c r="AM57" s="294">
        <v>2</v>
      </c>
      <c r="AN57" s="294"/>
      <c r="AO57" s="294"/>
      <c r="AP57" s="295"/>
      <c r="AQ57" s="294"/>
      <c r="AR57" s="294"/>
      <c r="AS57" s="294"/>
      <c r="AT57" s="294">
        <v>1</v>
      </c>
      <c r="AU57" s="294">
        <v>1</v>
      </c>
      <c r="AV57" s="295">
        <v>1</v>
      </c>
      <c r="AW57" s="294">
        <v>1</v>
      </c>
      <c r="AX57" s="324">
        <v>5</v>
      </c>
      <c r="AY57" s="294">
        <v>2</v>
      </c>
      <c r="AZ57" s="294">
        <v>1</v>
      </c>
      <c r="BA57" s="294">
        <v>1</v>
      </c>
      <c r="BB57" s="295">
        <v>1</v>
      </c>
      <c r="BC57" s="294">
        <v>1</v>
      </c>
      <c r="BD57" s="324">
        <v>1</v>
      </c>
      <c r="BE57" s="294">
        <v>2</v>
      </c>
      <c r="BF57" s="294"/>
      <c r="BG57" s="294"/>
      <c r="BH57" s="295">
        <v>1</v>
      </c>
      <c r="BI57" s="294">
        <v>1</v>
      </c>
      <c r="BJ57" s="324">
        <v>1</v>
      </c>
      <c r="BK57" s="294">
        <v>1</v>
      </c>
      <c r="BL57" s="294">
        <v>1</v>
      </c>
      <c r="BM57" s="294"/>
      <c r="BN57" s="409"/>
      <c r="BO57" s="294">
        <v>1</v>
      </c>
      <c r="BP57" s="324">
        <v>1</v>
      </c>
      <c r="BQ57" s="294">
        <v>1</v>
      </c>
      <c r="BR57" s="294"/>
      <c r="BS57" s="294">
        <v>2</v>
      </c>
      <c r="BT57" s="295">
        <v>2</v>
      </c>
      <c r="BU57" s="294">
        <v>2</v>
      </c>
      <c r="BV57" s="324">
        <v>2</v>
      </c>
      <c r="BW57" s="294">
        <v>2</v>
      </c>
      <c r="BX57" s="294"/>
      <c r="BY57" s="294">
        <v>1</v>
      </c>
      <c r="BZ57" s="295">
        <v>1</v>
      </c>
      <c r="CA57" s="294">
        <v>1</v>
      </c>
      <c r="CB57" s="324">
        <v>6</v>
      </c>
      <c r="CC57" s="294">
        <v>2</v>
      </c>
      <c r="CD57" s="294">
        <v>1</v>
      </c>
      <c r="CE57" s="294">
        <v>2</v>
      </c>
      <c r="CF57" s="295">
        <v>2</v>
      </c>
      <c r="CG57" s="294">
        <v>2</v>
      </c>
      <c r="CH57" s="324">
        <v>2</v>
      </c>
      <c r="CI57" s="294">
        <v>3</v>
      </c>
      <c r="CJ57" s="294"/>
      <c r="CK57" s="294"/>
      <c r="CL57" s="295"/>
      <c r="CM57" s="294"/>
      <c r="CN57" s="324"/>
      <c r="CO57" s="294"/>
      <c r="CP57" s="294"/>
      <c r="CQ57" s="294"/>
      <c r="CR57" s="295"/>
      <c r="CS57" s="294"/>
      <c r="CT57" s="324" t="s">
        <v>771</v>
      </c>
      <c r="CU57" s="294"/>
      <c r="CV57" s="294"/>
      <c r="CW57" s="294"/>
      <c r="CX57" s="295"/>
      <c r="CY57" s="294"/>
      <c r="CZ57" s="324"/>
      <c r="DA57" s="294"/>
      <c r="DB57" s="294"/>
      <c r="DC57" s="294">
        <v>1</v>
      </c>
      <c r="DD57" s="295">
        <v>1</v>
      </c>
      <c r="DE57" s="294">
        <v>1</v>
      </c>
      <c r="DF57" s="324">
        <v>1</v>
      </c>
      <c r="DG57" s="294">
        <v>1</v>
      </c>
      <c r="DH57" s="294">
        <v>0</v>
      </c>
      <c r="DI57" s="294">
        <v>0</v>
      </c>
      <c r="DJ57" s="295"/>
      <c r="DK57" s="294">
        <v>0</v>
      </c>
      <c r="DL57" s="324"/>
      <c r="DM57" s="294">
        <v>0</v>
      </c>
      <c r="DN57" s="228" t="s">
        <v>71</v>
      </c>
      <c r="DO57" s="228"/>
    </row>
    <row r="58" spans="1:119" s="335" customFormat="1" ht="349.5" customHeight="1" x14ac:dyDescent="0.25">
      <c r="A58" s="309" t="s">
        <v>408</v>
      </c>
      <c r="B58" s="228" t="s">
        <v>450</v>
      </c>
      <c r="C58" s="228"/>
      <c r="D58" s="282" t="s">
        <v>715</v>
      </c>
      <c r="E58" s="282" t="s">
        <v>743</v>
      </c>
      <c r="F58" s="329" t="s">
        <v>748</v>
      </c>
      <c r="G58" s="282" t="s">
        <v>716</v>
      </c>
      <c r="H58" s="282" t="s">
        <v>716</v>
      </c>
      <c r="I58" s="282" t="s">
        <v>717</v>
      </c>
      <c r="J58" s="228" t="s">
        <v>96</v>
      </c>
      <c r="K58" s="228" t="s">
        <v>96</v>
      </c>
      <c r="L58" s="305" t="s">
        <v>96</v>
      </c>
      <c r="M58" s="228" t="s">
        <v>96</v>
      </c>
      <c r="N58" s="422" t="s">
        <v>851</v>
      </c>
      <c r="O58" s="228" t="s">
        <v>96</v>
      </c>
      <c r="P58" s="228" t="s">
        <v>350</v>
      </c>
      <c r="Q58" s="228" t="s">
        <v>350</v>
      </c>
      <c r="R58" s="305" t="s">
        <v>350</v>
      </c>
      <c r="S58" s="228" t="s">
        <v>350</v>
      </c>
      <c r="T58" s="422" t="s">
        <v>350</v>
      </c>
      <c r="U58" s="228" t="s">
        <v>574</v>
      </c>
      <c r="V58" s="228"/>
      <c r="W58" s="228"/>
      <c r="X58" s="305"/>
      <c r="Y58" s="228" t="s">
        <v>218</v>
      </c>
      <c r="Z58" s="422" t="s">
        <v>218</v>
      </c>
      <c r="AA58" s="228" t="s">
        <v>218</v>
      </c>
      <c r="AB58" s="228"/>
      <c r="AC58" s="228"/>
      <c r="AD58" s="305"/>
      <c r="AE58" s="228"/>
      <c r="AF58" s="422"/>
      <c r="AG58" s="228"/>
      <c r="AH58" s="228" t="s">
        <v>90</v>
      </c>
      <c r="AI58" s="228" t="s">
        <v>90</v>
      </c>
      <c r="AJ58" s="305" t="s">
        <v>90</v>
      </c>
      <c r="AK58" s="228" t="s">
        <v>90</v>
      </c>
      <c r="AL58" s="422" t="s">
        <v>90</v>
      </c>
      <c r="AM58" s="228" t="s">
        <v>678</v>
      </c>
      <c r="AN58" s="228"/>
      <c r="AO58" s="228"/>
      <c r="AP58" s="305"/>
      <c r="AQ58" s="228"/>
      <c r="AR58" s="228"/>
      <c r="AS58" s="228"/>
      <c r="AT58" s="228" t="s">
        <v>259</v>
      </c>
      <c r="AU58" s="228" t="s">
        <v>259</v>
      </c>
      <c r="AV58" s="305" t="s">
        <v>259</v>
      </c>
      <c r="AW58" s="228" t="s">
        <v>259</v>
      </c>
      <c r="AX58" s="228" t="s">
        <v>858</v>
      </c>
      <c r="AY58" s="228" t="s">
        <v>575</v>
      </c>
      <c r="AZ58" s="228" t="s">
        <v>448</v>
      </c>
      <c r="BA58" s="228" t="s">
        <v>448</v>
      </c>
      <c r="BB58" s="305" t="s">
        <v>448</v>
      </c>
      <c r="BC58" s="228" t="s">
        <v>448</v>
      </c>
      <c r="BD58" s="422" t="s">
        <v>448</v>
      </c>
      <c r="BE58" s="228" t="s">
        <v>582</v>
      </c>
      <c r="BF58" s="228"/>
      <c r="BG58" s="228"/>
      <c r="BH58" s="305" t="s">
        <v>218</v>
      </c>
      <c r="BI58" s="228" t="s">
        <v>218</v>
      </c>
      <c r="BJ58" s="422" t="s">
        <v>218</v>
      </c>
      <c r="BK58" s="228" t="s">
        <v>218</v>
      </c>
      <c r="BL58" s="228" t="s">
        <v>194</v>
      </c>
      <c r="BM58" s="228"/>
      <c r="BN58" s="410"/>
      <c r="BO58" s="228" t="s">
        <v>194</v>
      </c>
      <c r="BP58" s="422" t="s">
        <v>194</v>
      </c>
      <c r="BQ58" s="228" t="s">
        <v>194</v>
      </c>
      <c r="BR58" s="228"/>
      <c r="BS58" s="228" t="s">
        <v>451</v>
      </c>
      <c r="BT58" s="305" t="s">
        <v>451</v>
      </c>
      <c r="BU58" s="228" t="s">
        <v>451</v>
      </c>
      <c r="BV58" s="422" t="s">
        <v>451</v>
      </c>
      <c r="BW58" s="228" t="s">
        <v>451</v>
      </c>
      <c r="BX58" s="228"/>
      <c r="BY58" s="228" t="s">
        <v>266</v>
      </c>
      <c r="BZ58" s="305" t="s">
        <v>266</v>
      </c>
      <c r="CA58" s="228" t="s">
        <v>266</v>
      </c>
      <c r="CB58" s="422" t="s">
        <v>854</v>
      </c>
      <c r="CC58" s="228" t="s">
        <v>583</v>
      </c>
      <c r="CD58" s="228" t="s">
        <v>216</v>
      </c>
      <c r="CE58" s="228" t="s">
        <v>256</v>
      </c>
      <c r="CF58" s="305" t="s">
        <v>256</v>
      </c>
      <c r="CG58" s="228" t="s">
        <v>493</v>
      </c>
      <c r="CH58" s="422" t="s">
        <v>845</v>
      </c>
      <c r="CI58" s="228" t="s">
        <v>577</v>
      </c>
      <c r="CJ58" s="228"/>
      <c r="CK58" s="228"/>
      <c r="CL58" s="305"/>
      <c r="CM58" s="228"/>
      <c r="CN58" s="422"/>
      <c r="CO58" s="228"/>
      <c r="CP58" s="294"/>
      <c r="CQ58" s="294"/>
      <c r="CR58" s="305"/>
      <c r="CS58" s="294"/>
      <c r="CT58" s="422" t="s">
        <v>771</v>
      </c>
      <c r="CU58" s="294"/>
      <c r="CV58" s="228"/>
      <c r="CW58" s="228"/>
      <c r="CX58" s="305"/>
      <c r="CY58" s="228"/>
      <c r="CZ58" s="422"/>
      <c r="DA58" s="228"/>
      <c r="DB58" s="228"/>
      <c r="DC58" s="228" t="s">
        <v>157</v>
      </c>
      <c r="DD58" s="305" t="s">
        <v>792</v>
      </c>
      <c r="DE58" s="228" t="s">
        <v>157</v>
      </c>
      <c r="DF58" s="422" t="s">
        <v>792</v>
      </c>
      <c r="DG58" s="228" t="s">
        <v>157</v>
      </c>
      <c r="DH58" s="228"/>
      <c r="DI58" s="228"/>
      <c r="DJ58" s="305"/>
      <c r="DK58" s="228"/>
      <c r="DL58" s="422"/>
      <c r="DM58" s="228"/>
      <c r="DN58" s="228" t="s">
        <v>71</v>
      </c>
      <c r="DO58" s="228"/>
    </row>
    <row r="59" spans="1:119" ht="46.5" customHeight="1" x14ac:dyDescent="0.25">
      <c r="A59" s="379" t="s">
        <v>334</v>
      </c>
      <c r="B59" s="293" t="s">
        <v>673</v>
      </c>
      <c r="C59" s="293"/>
      <c r="D59" s="294">
        <f t="shared" ref="D59:I59" si="33">SUMIF($J$3:$DM$3,D$3,$J59:$DM59)</f>
        <v>9</v>
      </c>
      <c r="E59" s="294">
        <f t="shared" si="33"/>
        <v>14</v>
      </c>
      <c r="F59" s="294">
        <f t="shared" si="33"/>
        <v>13</v>
      </c>
      <c r="G59" s="294">
        <f t="shared" si="33"/>
        <v>20</v>
      </c>
      <c r="H59" s="294">
        <f t="shared" si="33"/>
        <v>20</v>
      </c>
      <c r="I59" s="294">
        <f t="shared" si="33"/>
        <v>27</v>
      </c>
      <c r="J59" s="294">
        <v>1</v>
      </c>
      <c r="K59" s="294">
        <v>1</v>
      </c>
      <c r="L59" s="295">
        <v>1</v>
      </c>
      <c r="M59" s="294">
        <v>2</v>
      </c>
      <c r="N59" s="324">
        <v>1</v>
      </c>
      <c r="O59" s="294">
        <v>2</v>
      </c>
      <c r="P59" s="294">
        <v>1</v>
      </c>
      <c r="Q59" s="294">
        <v>1</v>
      </c>
      <c r="R59" s="295">
        <v>1</v>
      </c>
      <c r="S59" s="294">
        <v>2</v>
      </c>
      <c r="T59" s="324">
        <v>1</v>
      </c>
      <c r="U59" s="294">
        <v>2</v>
      </c>
      <c r="V59" s="294"/>
      <c r="W59" s="294"/>
      <c r="X59" s="295"/>
      <c r="Y59" s="294"/>
      <c r="Z59" s="324"/>
      <c r="AA59" s="294"/>
      <c r="AB59" s="294"/>
      <c r="AC59" s="294"/>
      <c r="AD59" s="295"/>
      <c r="AE59" s="294"/>
      <c r="AF59" s="324" t="s">
        <v>766</v>
      </c>
      <c r="AG59" s="294">
        <v>1</v>
      </c>
      <c r="AH59" s="294">
        <v>1</v>
      </c>
      <c r="AI59" s="294">
        <v>1</v>
      </c>
      <c r="AJ59" s="295">
        <v>1</v>
      </c>
      <c r="AK59" s="294">
        <v>1</v>
      </c>
      <c r="AL59" s="324">
        <v>1</v>
      </c>
      <c r="AM59" s="294">
        <v>2</v>
      </c>
      <c r="AN59" s="294"/>
      <c r="AO59" s="294"/>
      <c r="AP59" s="295"/>
      <c r="AQ59" s="294"/>
      <c r="AR59" s="294"/>
      <c r="AS59" s="294"/>
      <c r="AT59" s="294">
        <v>1</v>
      </c>
      <c r="AU59" s="294">
        <v>2</v>
      </c>
      <c r="AV59" s="295">
        <v>2</v>
      </c>
      <c r="AW59" s="294">
        <v>2</v>
      </c>
      <c r="AX59" s="324">
        <v>4</v>
      </c>
      <c r="AY59" s="294">
        <v>3</v>
      </c>
      <c r="AZ59" s="294">
        <v>1</v>
      </c>
      <c r="BA59" s="294">
        <v>1</v>
      </c>
      <c r="BB59" s="295">
        <v>1</v>
      </c>
      <c r="BC59" s="294">
        <v>2</v>
      </c>
      <c r="BD59" s="324">
        <v>3</v>
      </c>
      <c r="BE59" s="294">
        <v>3</v>
      </c>
      <c r="BF59" s="294">
        <v>1</v>
      </c>
      <c r="BG59" s="294">
        <v>1</v>
      </c>
      <c r="BH59" s="295">
        <v>1</v>
      </c>
      <c r="BI59" s="294">
        <v>1</v>
      </c>
      <c r="BJ59" s="324">
        <v>1</v>
      </c>
      <c r="BK59" s="294">
        <v>1</v>
      </c>
      <c r="BL59" s="294"/>
      <c r="BM59" s="294">
        <v>1</v>
      </c>
      <c r="BN59" s="389">
        <v>1</v>
      </c>
      <c r="BO59" s="294">
        <v>1</v>
      </c>
      <c r="BP59" s="324">
        <v>1</v>
      </c>
      <c r="BQ59" s="294">
        <v>1.5</v>
      </c>
      <c r="BR59" s="294">
        <v>1</v>
      </c>
      <c r="BS59" s="294">
        <v>2</v>
      </c>
      <c r="BT59" s="295">
        <v>2</v>
      </c>
      <c r="BU59" s="294">
        <v>2</v>
      </c>
      <c r="BV59" s="324">
        <v>2</v>
      </c>
      <c r="BW59" s="294">
        <v>2</v>
      </c>
      <c r="BX59" s="294">
        <v>1</v>
      </c>
      <c r="BY59" s="294">
        <v>1</v>
      </c>
      <c r="BZ59" s="295">
        <v>1</v>
      </c>
      <c r="CA59" s="294">
        <v>1</v>
      </c>
      <c r="CB59" s="324">
        <v>1</v>
      </c>
      <c r="CC59" s="294">
        <v>2</v>
      </c>
      <c r="CD59" s="294">
        <v>1</v>
      </c>
      <c r="CE59" s="294">
        <v>2</v>
      </c>
      <c r="CF59" s="409">
        <v>2</v>
      </c>
      <c r="CG59" s="294">
        <v>4</v>
      </c>
      <c r="CH59" s="324">
        <v>3</v>
      </c>
      <c r="CI59" s="294">
        <v>5</v>
      </c>
      <c r="CJ59" s="294"/>
      <c r="CK59" s="294"/>
      <c r="CL59" s="295"/>
      <c r="CM59" s="294"/>
      <c r="CN59" s="324"/>
      <c r="CO59" s="294">
        <v>0.5</v>
      </c>
      <c r="CP59" s="294" t="s">
        <v>168</v>
      </c>
      <c r="CQ59" s="294" t="s">
        <v>168</v>
      </c>
      <c r="CR59" s="295"/>
      <c r="CS59" s="294" t="s">
        <v>168</v>
      </c>
      <c r="CT59" s="324" t="s">
        <v>771</v>
      </c>
      <c r="CU59" s="294" t="s">
        <v>168</v>
      </c>
      <c r="CV59" s="294"/>
      <c r="CW59" s="294"/>
      <c r="CX59" s="295"/>
      <c r="CY59" s="294">
        <v>1</v>
      </c>
      <c r="CZ59" s="324"/>
      <c r="DA59" s="294">
        <v>1</v>
      </c>
      <c r="DB59" s="294"/>
      <c r="DC59" s="294">
        <v>1</v>
      </c>
      <c r="DD59" s="295">
        <v>1</v>
      </c>
      <c r="DE59" s="294">
        <v>1</v>
      </c>
      <c r="DF59" s="324">
        <v>1</v>
      </c>
      <c r="DG59" s="294">
        <v>1</v>
      </c>
      <c r="DH59" s="294"/>
      <c r="DI59" s="294"/>
      <c r="DJ59" s="295"/>
      <c r="DK59" s="294"/>
      <c r="DL59" s="324"/>
      <c r="DM59" s="294"/>
      <c r="DN59" s="228" t="s">
        <v>71</v>
      </c>
      <c r="DO59" s="228"/>
    </row>
    <row r="60" spans="1:119" ht="351.75" customHeight="1" x14ac:dyDescent="0.25">
      <c r="A60" s="379" t="s">
        <v>409</v>
      </c>
      <c r="B60" s="293" t="s">
        <v>579</v>
      </c>
      <c r="C60" s="293"/>
      <c r="D60" s="283" t="s">
        <v>643</v>
      </c>
      <c r="E60" s="284" t="s">
        <v>584</v>
      </c>
      <c r="F60" s="330" t="s">
        <v>584</v>
      </c>
      <c r="G60" s="284" t="s">
        <v>815</v>
      </c>
      <c r="H60" s="284" t="s">
        <v>815</v>
      </c>
      <c r="I60" s="283" t="s">
        <v>702</v>
      </c>
      <c r="J60" s="296" t="s">
        <v>96</v>
      </c>
      <c r="K60" s="293" t="s">
        <v>96</v>
      </c>
      <c r="L60" s="310" t="s">
        <v>96</v>
      </c>
      <c r="M60" s="293" t="s">
        <v>686</v>
      </c>
      <c r="N60" s="315" t="s">
        <v>96</v>
      </c>
      <c r="O60" s="293" t="s">
        <v>494</v>
      </c>
      <c r="P60" s="159" t="s">
        <v>350</v>
      </c>
      <c r="Q60" s="228" t="s">
        <v>350</v>
      </c>
      <c r="R60" s="305" t="s">
        <v>350</v>
      </c>
      <c r="S60" s="228" t="s">
        <v>687</v>
      </c>
      <c r="T60" s="315" t="s">
        <v>350</v>
      </c>
      <c r="U60" s="228" t="s">
        <v>495</v>
      </c>
      <c r="V60" s="294"/>
      <c r="W60" s="294"/>
      <c r="X60" s="310"/>
      <c r="Y60" s="294"/>
      <c r="Z60" s="315"/>
      <c r="AA60" s="294"/>
      <c r="AB60" s="294"/>
      <c r="AC60" s="294"/>
      <c r="AD60" s="310"/>
      <c r="AE60" s="294"/>
      <c r="AF60" s="315"/>
      <c r="AG60" s="159" t="s">
        <v>237</v>
      </c>
      <c r="AH60" s="380" t="s">
        <v>90</v>
      </c>
      <c r="AI60" s="294" t="s">
        <v>90</v>
      </c>
      <c r="AJ60" s="295" t="s">
        <v>90</v>
      </c>
      <c r="AK60" s="228" t="s">
        <v>90</v>
      </c>
      <c r="AL60" s="315" t="s">
        <v>90</v>
      </c>
      <c r="AM60" s="228" t="s">
        <v>703</v>
      </c>
      <c r="AN60" s="294"/>
      <c r="AO60" s="228"/>
      <c r="AP60" s="310"/>
      <c r="AQ60" s="228"/>
      <c r="AR60" s="228"/>
      <c r="AS60" s="228"/>
      <c r="AT60" s="159" t="s">
        <v>259</v>
      </c>
      <c r="AU60" s="228" t="s">
        <v>688</v>
      </c>
      <c r="AV60" s="295" t="s">
        <v>496</v>
      </c>
      <c r="AW60" s="228" t="s">
        <v>496</v>
      </c>
      <c r="AX60" s="228" t="s">
        <v>825</v>
      </c>
      <c r="AY60" s="228" t="s">
        <v>689</v>
      </c>
      <c r="AZ60" s="159" t="s">
        <v>180</v>
      </c>
      <c r="BA60" s="228" t="s">
        <v>180</v>
      </c>
      <c r="BB60" s="305" t="s">
        <v>180</v>
      </c>
      <c r="BC60" s="228" t="s">
        <v>690</v>
      </c>
      <c r="BD60" s="315" t="s">
        <v>839</v>
      </c>
      <c r="BE60" s="228" t="s">
        <v>691</v>
      </c>
      <c r="BF60" s="159" t="s">
        <v>414</v>
      </c>
      <c r="BG60" s="159" t="s">
        <v>218</v>
      </c>
      <c r="BH60" s="305" t="s">
        <v>218</v>
      </c>
      <c r="BI60" s="228" t="s">
        <v>218</v>
      </c>
      <c r="BJ60" s="315" t="s">
        <v>218</v>
      </c>
      <c r="BK60" s="228" t="s">
        <v>218</v>
      </c>
      <c r="BL60" s="228"/>
      <c r="BM60" s="380" t="s">
        <v>194</v>
      </c>
      <c r="BN60" s="395" t="s">
        <v>194</v>
      </c>
      <c r="BO60" s="228" t="s">
        <v>194</v>
      </c>
      <c r="BP60" s="315" t="s">
        <v>194</v>
      </c>
      <c r="BQ60" s="228" t="s">
        <v>680</v>
      </c>
      <c r="BR60" s="159" t="s">
        <v>416</v>
      </c>
      <c r="BS60" s="159" t="s">
        <v>451</v>
      </c>
      <c r="BT60" s="357" t="s">
        <v>451</v>
      </c>
      <c r="BU60" s="228" t="s">
        <v>451</v>
      </c>
      <c r="BV60" s="315" t="s">
        <v>451</v>
      </c>
      <c r="BW60" s="228" t="s">
        <v>451</v>
      </c>
      <c r="BX60" s="228" t="s">
        <v>415</v>
      </c>
      <c r="BY60" s="159" t="s">
        <v>266</v>
      </c>
      <c r="BZ60" s="357" t="s">
        <v>266</v>
      </c>
      <c r="CA60" s="228" t="s">
        <v>266</v>
      </c>
      <c r="CB60" s="315" t="s">
        <v>266</v>
      </c>
      <c r="CC60" s="228" t="s">
        <v>692</v>
      </c>
      <c r="CD60" s="159" t="s">
        <v>413</v>
      </c>
      <c r="CE60" s="159" t="s">
        <v>256</v>
      </c>
      <c r="CF60" s="305" t="s">
        <v>809</v>
      </c>
      <c r="CG60" s="228" t="s">
        <v>694</v>
      </c>
      <c r="CH60" s="315" t="s">
        <v>846</v>
      </c>
      <c r="CI60" s="228" t="s">
        <v>693</v>
      </c>
      <c r="CJ60" s="294"/>
      <c r="CK60" s="294"/>
      <c r="CL60" s="310"/>
      <c r="CM60" s="294"/>
      <c r="CN60" s="315"/>
      <c r="CO60" s="159" t="s">
        <v>412</v>
      </c>
      <c r="CP60" s="294" t="s">
        <v>168</v>
      </c>
      <c r="CQ60" s="294" t="s">
        <v>168</v>
      </c>
      <c r="CR60" s="310"/>
      <c r="CS60" s="294" t="s">
        <v>168</v>
      </c>
      <c r="CT60" s="315"/>
      <c r="CU60" s="294" t="s">
        <v>168</v>
      </c>
      <c r="CV60" s="294"/>
      <c r="CW60" s="294"/>
      <c r="CX60" s="310"/>
      <c r="CY60" s="159" t="s">
        <v>375</v>
      </c>
      <c r="CZ60" s="315"/>
      <c r="DA60" s="228" t="s">
        <v>375</v>
      </c>
      <c r="DB60" s="294"/>
      <c r="DC60" s="159" t="s">
        <v>157</v>
      </c>
      <c r="DD60" s="305" t="s">
        <v>792</v>
      </c>
      <c r="DE60" s="228" t="s">
        <v>157</v>
      </c>
      <c r="DF60" s="315" t="s">
        <v>792</v>
      </c>
      <c r="DG60" s="228" t="s">
        <v>157</v>
      </c>
      <c r="DH60" s="294"/>
      <c r="DI60" s="294"/>
      <c r="DJ60" s="310"/>
      <c r="DK60" s="294"/>
      <c r="DL60" s="315"/>
      <c r="DM60" s="294"/>
      <c r="DN60" s="228" t="s">
        <v>71</v>
      </c>
      <c r="DO60" s="228"/>
    </row>
    <row r="61" spans="1:119" ht="46.5" customHeight="1" x14ac:dyDescent="0.25">
      <c r="A61" s="379" t="s">
        <v>333</v>
      </c>
      <c r="B61" s="293" t="s">
        <v>580</v>
      </c>
      <c r="C61" s="293"/>
      <c r="D61" s="294">
        <f>SUMIF($J$3:$DM$3,D$3,$J61:$DM61)</f>
        <v>1</v>
      </c>
      <c r="E61" s="294" t="str">
        <f>SUMIF($J$3:$DM$3,E$3,$J61:$DM61)&amp;" (не менее "&amp;" "&amp;6&amp;")"</f>
        <v>8 (не менее  6)</v>
      </c>
      <c r="F61" s="327" t="str">
        <f>SUMIF($J$3:$DM$3,F$3,$J61:$DM61)&amp;" (не менее "&amp;" "&amp;6&amp;")"</f>
        <v>2 (не менее  6)</v>
      </c>
      <c r="G61" s="294" t="str">
        <f>SUMIF($J$3:$DM$3,G$3,$J61:$DM61)&amp;" (не менее "&amp;" "&amp;9&amp;")"</f>
        <v>16 (не менее  9)</v>
      </c>
      <c r="H61" s="294" t="str">
        <f>SUMIF($J$3:$DM$3,H$3,$J61:$DM61)&amp;" (не менее "&amp;" "&amp;9&amp;")"</f>
        <v>7 (не менее  9)</v>
      </c>
      <c r="I61" s="294" t="str">
        <f>SUMIF($J$3:$DM$3,I$3,$J61:$DM61)&amp;" (не менее "&amp;" "&amp;11&amp;")"</f>
        <v>25 (не менее  11)</v>
      </c>
      <c r="J61" s="294">
        <v>0</v>
      </c>
      <c r="K61" s="294">
        <v>1</v>
      </c>
      <c r="L61" s="295">
        <v>0</v>
      </c>
      <c r="M61" s="294">
        <v>1</v>
      </c>
      <c r="N61" s="324">
        <v>1</v>
      </c>
      <c r="O61" s="294">
        <v>2</v>
      </c>
      <c r="P61" s="294">
        <v>0</v>
      </c>
      <c r="Q61" s="294">
        <v>1</v>
      </c>
      <c r="R61" s="295">
        <v>1</v>
      </c>
      <c r="S61" s="294">
        <v>1</v>
      </c>
      <c r="T61" s="324">
        <v>1</v>
      </c>
      <c r="U61" s="294">
        <v>2</v>
      </c>
      <c r="V61" s="294"/>
      <c r="W61" s="294"/>
      <c r="X61" s="295"/>
      <c r="Y61" s="294"/>
      <c r="Z61" s="324"/>
      <c r="AA61" s="294"/>
      <c r="AB61" s="294">
        <v>0</v>
      </c>
      <c r="AC61" s="294">
        <v>0</v>
      </c>
      <c r="AD61" s="295"/>
      <c r="AE61" s="294">
        <v>0</v>
      </c>
      <c r="AF61" s="324"/>
      <c r="AG61" s="294">
        <v>1</v>
      </c>
      <c r="AH61" s="294">
        <v>1</v>
      </c>
      <c r="AI61" s="294">
        <v>1</v>
      </c>
      <c r="AJ61" s="295">
        <v>1</v>
      </c>
      <c r="AK61" s="294">
        <v>1</v>
      </c>
      <c r="AL61" s="324">
        <v>1</v>
      </c>
      <c r="AM61" s="294">
        <v>2</v>
      </c>
      <c r="AN61" s="294"/>
      <c r="AO61" s="294"/>
      <c r="AP61" s="295"/>
      <c r="AQ61" s="294"/>
      <c r="AR61" s="294"/>
      <c r="AS61" s="294"/>
      <c r="AT61" s="294">
        <v>0</v>
      </c>
      <c r="AU61" s="294">
        <v>1</v>
      </c>
      <c r="AV61" s="387" t="s">
        <v>766</v>
      </c>
      <c r="AW61" s="294">
        <v>2</v>
      </c>
      <c r="AX61" s="324">
        <v>1</v>
      </c>
      <c r="AY61" s="294">
        <v>3</v>
      </c>
      <c r="AZ61" s="294">
        <v>0</v>
      </c>
      <c r="BA61" s="294">
        <v>1</v>
      </c>
      <c r="BB61" s="295"/>
      <c r="BC61" s="294">
        <v>2</v>
      </c>
      <c r="BD61" s="324"/>
      <c r="BE61" s="294">
        <v>3</v>
      </c>
      <c r="BF61" s="294">
        <v>0</v>
      </c>
      <c r="BG61" s="294">
        <v>1</v>
      </c>
      <c r="BH61" s="295">
        <v>1</v>
      </c>
      <c r="BI61" s="294">
        <v>1</v>
      </c>
      <c r="BJ61" s="324">
        <v>1</v>
      </c>
      <c r="BK61" s="294">
        <v>1</v>
      </c>
      <c r="BL61" s="294">
        <v>0</v>
      </c>
      <c r="BM61" s="294">
        <v>0</v>
      </c>
      <c r="BN61" s="389"/>
      <c r="BO61" s="294">
        <v>1</v>
      </c>
      <c r="BP61" s="324">
        <v>1</v>
      </c>
      <c r="BQ61" s="294">
        <v>1.5</v>
      </c>
      <c r="BR61" s="294">
        <v>0</v>
      </c>
      <c r="BS61" s="294">
        <v>1</v>
      </c>
      <c r="BT61" s="295"/>
      <c r="BU61" s="294">
        <v>2</v>
      </c>
      <c r="BV61" s="324"/>
      <c r="BW61" s="294">
        <v>2</v>
      </c>
      <c r="BX61" s="294">
        <v>0</v>
      </c>
      <c r="BY61" s="294">
        <v>0</v>
      </c>
      <c r="BZ61" s="295"/>
      <c r="CA61" s="294">
        <v>1</v>
      </c>
      <c r="CB61" s="324"/>
      <c r="CC61" s="294">
        <v>2</v>
      </c>
      <c r="CD61" s="294">
        <v>0</v>
      </c>
      <c r="CE61" s="294">
        <v>1</v>
      </c>
      <c r="CF61" s="295" t="s">
        <v>777</v>
      </c>
      <c r="CG61" s="294">
        <v>2</v>
      </c>
      <c r="CH61" s="324" t="s">
        <v>777</v>
      </c>
      <c r="CI61" s="294">
        <v>3</v>
      </c>
      <c r="CJ61" s="294">
        <v>0</v>
      </c>
      <c r="CK61" s="294">
        <v>0</v>
      </c>
      <c r="CL61" s="295"/>
      <c r="CM61" s="294">
        <v>0</v>
      </c>
      <c r="CN61" s="324"/>
      <c r="CO61" s="294">
        <v>0.5</v>
      </c>
      <c r="CP61" s="294" t="s">
        <v>168</v>
      </c>
      <c r="CQ61" s="294" t="s">
        <v>168</v>
      </c>
      <c r="CR61" s="295"/>
      <c r="CS61" s="294" t="s">
        <v>168</v>
      </c>
      <c r="CT61" s="324" t="s">
        <v>771</v>
      </c>
      <c r="CU61" s="294" t="s">
        <v>168</v>
      </c>
      <c r="CV61" s="294">
        <v>0</v>
      </c>
      <c r="CW61" s="294">
        <v>0</v>
      </c>
      <c r="CX61" s="295"/>
      <c r="CY61" s="294">
        <v>1</v>
      </c>
      <c r="CZ61" s="324"/>
      <c r="DA61" s="294">
        <v>1</v>
      </c>
      <c r="DB61" s="294">
        <v>0</v>
      </c>
      <c r="DC61" s="294"/>
      <c r="DD61" s="295"/>
      <c r="DE61" s="294">
        <v>1</v>
      </c>
      <c r="DF61" s="324">
        <v>0</v>
      </c>
      <c r="DG61" s="294">
        <v>1</v>
      </c>
      <c r="DH61" s="294"/>
      <c r="DI61" s="294"/>
      <c r="DJ61" s="295"/>
      <c r="DK61" s="294"/>
      <c r="DL61" s="324"/>
      <c r="DM61" s="294"/>
      <c r="DN61" s="228" t="s">
        <v>71</v>
      </c>
      <c r="DO61" s="228"/>
    </row>
    <row r="62" spans="1:119" ht="249.75" customHeight="1" x14ac:dyDescent="0.25">
      <c r="A62" s="379" t="s">
        <v>438</v>
      </c>
      <c r="B62" s="293" t="s">
        <v>567</v>
      </c>
      <c r="C62" s="293"/>
      <c r="D62" s="283" t="s">
        <v>597</v>
      </c>
      <c r="E62" s="284" t="s">
        <v>810</v>
      </c>
      <c r="F62" s="330" t="s">
        <v>808</v>
      </c>
      <c r="G62" s="284" t="s">
        <v>684</v>
      </c>
      <c r="H62" s="284" t="s">
        <v>684</v>
      </c>
      <c r="I62" s="311" t="s">
        <v>744</v>
      </c>
      <c r="J62" s="293"/>
      <c r="K62" s="296" t="s">
        <v>96</v>
      </c>
      <c r="L62" s="314"/>
      <c r="M62" s="293" t="s">
        <v>96</v>
      </c>
      <c r="N62" s="315" t="s">
        <v>96</v>
      </c>
      <c r="O62" s="293" t="s">
        <v>585</v>
      </c>
      <c r="P62" s="294"/>
      <c r="Q62" s="159" t="s">
        <v>350</v>
      </c>
      <c r="R62" s="357" t="s">
        <v>350</v>
      </c>
      <c r="S62" s="228" t="s">
        <v>350</v>
      </c>
      <c r="T62" s="315" t="s">
        <v>350</v>
      </c>
      <c r="U62" s="228" t="s">
        <v>586</v>
      </c>
      <c r="V62" s="294"/>
      <c r="W62" s="294"/>
      <c r="X62" s="314"/>
      <c r="Y62" s="294"/>
      <c r="Z62" s="315"/>
      <c r="AA62" s="294"/>
      <c r="AB62" s="294">
        <v>0</v>
      </c>
      <c r="AC62" s="294">
        <v>0</v>
      </c>
      <c r="AD62" s="314"/>
      <c r="AE62" s="294">
        <v>0</v>
      </c>
      <c r="AF62" s="315"/>
      <c r="AG62" s="159" t="s">
        <v>237</v>
      </c>
      <c r="AH62" s="380" t="s">
        <v>90</v>
      </c>
      <c r="AI62" s="294" t="s">
        <v>90</v>
      </c>
      <c r="AJ62" s="295" t="s">
        <v>90</v>
      </c>
      <c r="AK62" s="228" t="s">
        <v>676</v>
      </c>
      <c r="AL62" s="315" t="s">
        <v>676</v>
      </c>
      <c r="AM62" s="228" t="s">
        <v>703</v>
      </c>
      <c r="AN62" s="294"/>
      <c r="AO62" s="228"/>
      <c r="AP62" s="314"/>
      <c r="AQ62" s="228"/>
      <c r="AR62" s="228"/>
      <c r="AS62" s="228"/>
      <c r="AT62" s="294">
        <v>0</v>
      </c>
      <c r="AU62" s="159" t="s">
        <v>259</v>
      </c>
      <c r="AV62" s="388"/>
      <c r="AW62" s="228" t="s">
        <v>681</v>
      </c>
      <c r="AX62" s="228" t="s">
        <v>826</v>
      </c>
      <c r="AY62" s="228" t="s">
        <v>682</v>
      </c>
      <c r="AZ62" s="294">
        <v>0</v>
      </c>
      <c r="BA62" s="159" t="s">
        <v>180</v>
      </c>
      <c r="BB62" s="404"/>
      <c r="BC62" s="228" t="s">
        <v>587</v>
      </c>
      <c r="BD62" s="315"/>
      <c r="BE62" s="228" t="s">
        <v>683</v>
      </c>
      <c r="BF62" s="294">
        <v>0</v>
      </c>
      <c r="BG62" s="159" t="s">
        <v>218</v>
      </c>
      <c r="BH62" s="305" t="s">
        <v>218</v>
      </c>
      <c r="BI62" s="228" t="s">
        <v>218</v>
      </c>
      <c r="BJ62" s="315" t="s">
        <v>218</v>
      </c>
      <c r="BK62" s="228" t="s">
        <v>588</v>
      </c>
      <c r="BL62" s="294">
        <v>0</v>
      </c>
      <c r="BM62" s="294">
        <v>0</v>
      </c>
      <c r="BN62" s="396"/>
      <c r="BO62" s="159" t="s">
        <v>194</v>
      </c>
      <c r="BP62" s="315" t="s">
        <v>194</v>
      </c>
      <c r="BQ62" s="228" t="s">
        <v>589</v>
      </c>
      <c r="BR62" s="294">
        <v>0</v>
      </c>
      <c r="BS62" s="159" t="s">
        <v>130</v>
      </c>
      <c r="BT62" s="314"/>
      <c r="BU62" s="228" t="s">
        <v>835</v>
      </c>
      <c r="BV62" s="315"/>
      <c r="BW62" s="228" t="s">
        <v>591</v>
      </c>
      <c r="BX62" s="294">
        <v>0</v>
      </c>
      <c r="BY62" s="294">
        <v>0</v>
      </c>
      <c r="BZ62" s="314"/>
      <c r="CA62" s="159" t="s">
        <v>266</v>
      </c>
      <c r="CB62" s="315"/>
      <c r="CC62" s="228" t="s">
        <v>592</v>
      </c>
      <c r="CD62" s="294">
        <v>0</v>
      </c>
      <c r="CE62" s="228" t="s">
        <v>292</v>
      </c>
      <c r="CF62" s="381" t="s">
        <v>777</v>
      </c>
      <c r="CG62" s="228" t="s">
        <v>593</v>
      </c>
      <c r="CH62" s="315" t="s">
        <v>777</v>
      </c>
      <c r="CI62" s="228" t="s">
        <v>594</v>
      </c>
      <c r="CJ62" s="294">
        <v>0</v>
      </c>
      <c r="CK62" s="294">
        <v>0</v>
      </c>
      <c r="CL62" s="314"/>
      <c r="CM62" s="294">
        <v>0</v>
      </c>
      <c r="CN62" s="315"/>
      <c r="CO62" s="159" t="s">
        <v>412</v>
      </c>
      <c r="CP62" s="294" t="s">
        <v>168</v>
      </c>
      <c r="CQ62" s="294" t="s">
        <v>168</v>
      </c>
      <c r="CR62" s="314"/>
      <c r="CS62" s="294" t="s">
        <v>168</v>
      </c>
      <c r="CT62" s="315" t="s">
        <v>771</v>
      </c>
      <c r="CU62" s="294" t="s">
        <v>168</v>
      </c>
      <c r="CV62" s="294">
        <v>0</v>
      </c>
      <c r="CW62" s="294">
        <v>0</v>
      </c>
      <c r="CX62" s="314"/>
      <c r="CY62" s="159" t="s">
        <v>375</v>
      </c>
      <c r="CZ62" s="315"/>
      <c r="DA62" s="228" t="s">
        <v>375</v>
      </c>
      <c r="DB62" s="294"/>
      <c r="DC62" s="228"/>
      <c r="DD62" s="314"/>
      <c r="DE62" s="159" t="s">
        <v>157</v>
      </c>
      <c r="DF62" s="315"/>
      <c r="DG62" s="228" t="s">
        <v>157</v>
      </c>
      <c r="DH62" s="294"/>
      <c r="DI62" s="294"/>
      <c r="DJ62" s="314"/>
      <c r="DK62" s="294"/>
      <c r="DL62" s="315"/>
      <c r="DM62" s="294"/>
      <c r="DN62" s="228" t="s">
        <v>71</v>
      </c>
      <c r="DO62" s="228"/>
    </row>
    <row r="63" spans="1:119" s="352" customFormat="1" ht="31.5" x14ac:dyDescent="0.25">
      <c r="A63" s="379" t="s">
        <v>439</v>
      </c>
      <c r="B63" s="293" t="s">
        <v>58</v>
      </c>
      <c r="C63" s="293"/>
      <c r="D63" s="294">
        <f t="shared" ref="D63:I69" si="34">SUMIF($J$3:$DM$3,D$3,$J63:$DM63)</f>
        <v>189</v>
      </c>
      <c r="E63" s="294">
        <f t="shared" si="34"/>
        <v>206</v>
      </c>
      <c r="F63" s="294">
        <f t="shared" si="34"/>
        <v>203</v>
      </c>
      <c r="G63" s="294">
        <f t="shared" si="34"/>
        <v>212</v>
      </c>
      <c r="H63" s="294">
        <f t="shared" si="34"/>
        <v>221</v>
      </c>
      <c r="I63" s="294">
        <f t="shared" si="34"/>
        <v>214</v>
      </c>
      <c r="J63" s="294">
        <v>19</v>
      </c>
      <c r="K63" s="294">
        <v>22</v>
      </c>
      <c r="L63" s="295">
        <v>22</v>
      </c>
      <c r="M63" s="294">
        <v>24</v>
      </c>
      <c r="N63" s="324">
        <v>24</v>
      </c>
      <c r="O63" s="294">
        <v>25</v>
      </c>
      <c r="P63" s="294">
        <v>12</v>
      </c>
      <c r="Q63" s="294">
        <v>14</v>
      </c>
      <c r="R63" s="295">
        <v>15</v>
      </c>
      <c r="S63" s="294">
        <v>15</v>
      </c>
      <c r="T63" s="324">
        <v>15</v>
      </c>
      <c r="U63" s="294">
        <v>16</v>
      </c>
      <c r="V63" s="294">
        <v>3</v>
      </c>
      <c r="W63" s="294">
        <v>3</v>
      </c>
      <c r="X63" s="295">
        <v>3</v>
      </c>
      <c r="Y63" s="294">
        <v>3</v>
      </c>
      <c r="Z63" s="324">
        <v>4</v>
      </c>
      <c r="AA63" s="294">
        <v>3</v>
      </c>
      <c r="AB63" s="294">
        <v>8</v>
      </c>
      <c r="AC63" s="294">
        <v>8</v>
      </c>
      <c r="AD63" s="295">
        <v>8</v>
      </c>
      <c r="AE63" s="294">
        <v>9</v>
      </c>
      <c r="AF63" s="324">
        <v>9</v>
      </c>
      <c r="AG63" s="294">
        <v>11</v>
      </c>
      <c r="AH63" s="294">
        <v>9</v>
      </c>
      <c r="AI63" s="294">
        <v>9</v>
      </c>
      <c r="AJ63" s="295">
        <v>9</v>
      </c>
      <c r="AK63" s="294">
        <v>10</v>
      </c>
      <c r="AL63" s="324">
        <v>7</v>
      </c>
      <c r="AM63" s="294">
        <v>7</v>
      </c>
      <c r="AN63" s="294">
        <v>6</v>
      </c>
      <c r="AO63" s="294">
        <v>6</v>
      </c>
      <c r="AP63" s="295">
        <v>6</v>
      </c>
      <c r="AQ63" s="294">
        <v>6</v>
      </c>
      <c r="AR63" s="294">
        <v>6</v>
      </c>
      <c r="AS63" s="294">
        <v>6</v>
      </c>
      <c r="AT63" s="294">
        <v>16</v>
      </c>
      <c r="AU63" s="294">
        <v>20</v>
      </c>
      <c r="AV63" s="295">
        <v>20</v>
      </c>
      <c r="AW63" s="294">
        <v>18</v>
      </c>
      <c r="AX63" s="324">
        <v>17</v>
      </c>
      <c r="AY63" s="294">
        <v>18</v>
      </c>
      <c r="AZ63" s="294">
        <v>9</v>
      </c>
      <c r="BA63" s="294">
        <v>11</v>
      </c>
      <c r="BB63" s="295">
        <v>11</v>
      </c>
      <c r="BC63" s="294">
        <v>12</v>
      </c>
      <c r="BD63" s="324">
        <v>13</v>
      </c>
      <c r="BE63" s="294">
        <v>12</v>
      </c>
      <c r="BF63" s="294">
        <v>5</v>
      </c>
      <c r="BG63" s="294">
        <v>5</v>
      </c>
      <c r="BH63" s="295">
        <v>5</v>
      </c>
      <c r="BI63" s="294">
        <v>5</v>
      </c>
      <c r="BJ63" s="324">
        <v>5</v>
      </c>
      <c r="BK63" s="294">
        <v>5</v>
      </c>
      <c r="BL63" s="294">
        <v>19</v>
      </c>
      <c r="BM63" s="294">
        <v>20</v>
      </c>
      <c r="BN63" s="389">
        <v>21</v>
      </c>
      <c r="BO63" s="294">
        <v>20</v>
      </c>
      <c r="BP63" s="324">
        <v>23</v>
      </c>
      <c r="BQ63" s="294">
        <v>22</v>
      </c>
      <c r="BR63" s="294">
        <v>5</v>
      </c>
      <c r="BS63" s="294">
        <v>6</v>
      </c>
      <c r="BT63" s="295">
        <v>6</v>
      </c>
      <c r="BU63" s="294">
        <v>6</v>
      </c>
      <c r="BV63" s="324">
        <v>6</v>
      </c>
      <c r="BW63" s="294">
        <v>6</v>
      </c>
      <c r="BX63" s="294">
        <v>25</v>
      </c>
      <c r="BY63" s="294">
        <v>26</v>
      </c>
      <c r="BZ63" s="295">
        <v>26</v>
      </c>
      <c r="CA63" s="294">
        <v>26</v>
      </c>
      <c r="CB63" s="324">
        <v>26</v>
      </c>
      <c r="CC63" s="294">
        <v>26</v>
      </c>
      <c r="CD63" s="294">
        <v>13</v>
      </c>
      <c r="CE63" s="294">
        <v>14</v>
      </c>
      <c r="CF63" s="295">
        <v>14</v>
      </c>
      <c r="CG63" s="294">
        <v>14</v>
      </c>
      <c r="CH63" s="324">
        <v>14</v>
      </c>
      <c r="CI63" s="294">
        <v>14</v>
      </c>
      <c r="CJ63" s="294">
        <v>11</v>
      </c>
      <c r="CK63" s="294">
        <v>11</v>
      </c>
      <c r="CL63" s="295">
        <v>11</v>
      </c>
      <c r="CM63" s="294">
        <v>12</v>
      </c>
      <c r="CN63" s="324">
        <v>12</v>
      </c>
      <c r="CO63" s="294">
        <v>13</v>
      </c>
      <c r="CP63" s="294">
        <v>10</v>
      </c>
      <c r="CQ63" s="294">
        <v>10</v>
      </c>
      <c r="CR63" s="295">
        <v>10</v>
      </c>
      <c r="CS63" s="294">
        <v>10</v>
      </c>
      <c r="CT63" s="324">
        <v>10</v>
      </c>
      <c r="CU63" s="294">
        <v>10</v>
      </c>
      <c r="CV63" s="294">
        <v>9</v>
      </c>
      <c r="CW63" s="294">
        <v>11</v>
      </c>
      <c r="CX63" s="295">
        <v>11</v>
      </c>
      <c r="CY63" s="294">
        <v>11</v>
      </c>
      <c r="CZ63" s="324">
        <v>14</v>
      </c>
      <c r="DA63" s="294">
        <v>8</v>
      </c>
      <c r="DB63" s="294">
        <v>2</v>
      </c>
      <c r="DC63" s="294">
        <v>3</v>
      </c>
      <c r="DD63" s="295">
        <v>3</v>
      </c>
      <c r="DE63" s="294">
        <v>3</v>
      </c>
      <c r="DF63" s="324">
        <v>3</v>
      </c>
      <c r="DG63" s="294">
        <v>3</v>
      </c>
      <c r="DH63" s="294">
        <v>8</v>
      </c>
      <c r="DI63" s="294">
        <v>7</v>
      </c>
      <c r="DJ63" s="295">
        <v>7</v>
      </c>
      <c r="DK63" s="294">
        <v>8</v>
      </c>
      <c r="DL63" s="324">
        <v>8</v>
      </c>
      <c r="DM63" s="294">
        <v>9</v>
      </c>
      <c r="DN63" s="228" t="s">
        <v>72</v>
      </c>
      <c r="DO63" s="228"/>
    </row>
    <row r="64" spans="1:119" ht="78.75" x14ac:dyDescent="0.25">
      <c r="A64" s="379" t="s">
        <v>440</v>
      </c>
      <c r="B64" s="293" t="s">
        <v>60</v>
      </c>
      <c r="C64" s="293"/>
      <c r="D64" s="294">
        <f t="shared" si="34"/>
        <v>189</v>
      </c>
      <c r="E64" s="294">
        <f t="shared" si="34"/>
        <v>206</v>
      </c>
      <c r="F64" s="294">
        <f t="shared" si="34"/>
        <v>203</v>
      </c>
      <c r="G64" s="294">
        <f t="shared" si="34"/>
        <v>212</v>
      </c>
      <c r="H64" s="294">
        <f t="shared" si="34"/>
        <v>221</v>
      </c>
      <c r="I64" s="294">
        <f t="shared" si="34"/>
        <v>214</v>
      </c>
      <c r="J64" s="294">
        <v>19</v>
      </c>
      <c r="K64" s="294">
        <v>22</v>
      </c>
      <c r="L64" s="295">
        <v>22</v>
      </c>
      <c r="M64" s="294">
        <v>24</v>
      </c>
      <c r="N64" s="324">
        <v>24</v>
      </c>
      <c r="O64" s="294">
        <v>25</v>
      </c>
      <c r="P64" s="294">
        <v>12</v>
      </c>
      <c r="Q64" s="294">
        <v>14</v>
      </c>
      <c r="R64" s="295">
        <v>15</v>
      </c>
      <c r="S64" s="294">
        <v>15</v>
      </c>
      <c r="T64" s="324">
        <v>15</v>
      </c>
      <c r="U64" s="294">
        <v>16</v>
      </c>
      <c r="V64" s="294">
        <v>3</v>
      </c>
      <c r="W64" s="294">
        <v>3</v>
      </c>
      <c r="X64" s="295">
        <v>3</v>
      </c>
      <c r="Y64" s="294">
        <v>3</v>
      </c>
      <c r="Z64" s="324">
        <v>4</v>
      </c>
      <c r="AA64" s="294">
        <v>3</v>
      </c>
      <c r="AB64" s="294">
        <v>8</v>
      </c>
      <c r="AC64" s="294">
        <v>8</v>
      </c>
      <c r="AD64" s="295">
        <v>8</v>
      </c>
      <c r="AE64" s="294">
        <v>9</v>
      </c>
      <c r="AF64" s="324">
        <v>9</v>
      </c>
      <c r="AG64" s="294">
        <v>11</v>
      </c>
      <c r="AH64" s="294">
        <v>9</v>
      </c>
      <c r="AI64" s="294">
        <v>9</v>
      </c>
      <c r="AJ64" s="295">
        <v>9</v>
      </c>
      <c r="AK64" s="294">
        <v>10</v>
      </c>
      <c r="AL64" s="324">
        <v>7</v>
      </c>
      <c r="AM64" s="294">
        <v>7</v>
      </c>
      <c r="AN64" s="294">
        <v>6</v>
      </c>
      <c r="AO64" s="294">
        <v>6</v>
      </c>
      <c r="AP64" s="295">
        <v>6</v>
      </c>
      <c r="AQ64" s="294">
        <v>6</v>
      </c>
      <c r="AR64" s="294">
        <v>6</v>
      </c>
      <c r="AS64" s="294">
        <v>6</v>
      </c>
      <c r="AT64" s="294">
        <v>16</v>
      </c>
      <c r="AU64" s="294">
        <v>20</v>
      </c>
      <c r="AV64" s="295">
        <v>20</v>
      </c>
      <c r="AW64" s="294">
        <v>18</v>
      </c>
      <c r="AX64" s="324">
        <v>17</v>
      </c>
      <c r="AY64" s="294">
        <v>18</v>
      </c>
      <c r="AZ64" s="294">
        <v>9</v>
      </c>
      <c r="BA64" s="294">
        <v>11</v>
      </c>
      <c r="BB64" s="295">
        <v>11</v>
      </c>
      <c r="BC64" s="294">
        <v>12</v>
      </c>
      <c r="BD64" s="324">
        <v>13</v>
      </c>
      <c r="BE64" s="294">
        <v>12</v>
      </c>
      <c r="BF64" s="294">
        <v>5</v>
      </c>
      <c r="BG64" s="294">
        <v>5</v>
      </c>
      <c r="BH64" s="295">
        <v>5</v>
      </c>
      <c r="BI64" s="294">
        <v>5</v>
      </c>
      <c r="BJ64" s="324">
        <v>5</v>
      </c>
      <c r="BK64" s="294">
        <v>5</v>
      </c>
      <c r="BL64" s="294">
        <v>19</v>
      </c>
      <c r="BM64" s="294">
        <v>20</v>
      </c>
      <c r="BN64" s="389">
        <v>21</v>
      </c>
      <c r="BO64" s="294">
        <v>20</v>
      </c>
      <c r="BP64" s="324">
        <v>23</v>
      </c>
      <c r="BQ64" s="294">
        <v>22</v>
      </c>
      <c r="BR64" s="294">
        <v>5</v>
      </c>
      <c r="BS64" s="294">
        <v>6</v>
      </c>
      <c r="BT64" s="295">
        <v>6</v>
      </c>
      <c r="BU64" s="294">
        <v>6</v>
      </c>
      <c r="BV64" s="324">
        <v>6</v>
      </c>
      <c r="BW64" s="294">
        <v>6</v>
      </c>
      <c r="BX64" s="294">
        <v>25</v>
      </c>
      <c r="BY64" s="294">
        <v>26</v>
      </c>
      <c r="BZ64" s="295">
        <v>26</v>
      </c>
      <c r="CA64" s="294">
        <v>26</v>
      </c>
      <c r="CB64" s="324">
        <v>26</v>
      </c>
      <c r="CC64" s="294">
        <v>26</v>
      </c>
      <c r="CD64" s="294">
        <v>13</v>
      </c>
      <c r="CE64" s="294">
        <v>14</v>
      </c>
      <c r="CF64" s="295">
        <v>14</v>
      </c>
      <c r="CG64" s="294">
        <v>14</v>
      </c>
      <c r="CH64" s="324">
        <v>14</v>
      </c>
      <c r="CI64" s="294">
        <v>14</v>
      </c>
      <c r="CJ64" s="294">
        <v>11</v>
      </c>
      <c r="CK64" s="294">
        <v>11</v>
      </c>
      <c r="CL64" s="295">
        <v>11</v>
      </c>
      <c r="CM64" s="294">
        <v>12</v>
      </c>
      <c r="CN64" s="324">
        <v>12</v>
      </c>
      <c r="CO64" s="294">
        <v>13</v>
      </c>
      <c r="CP64" s="294">
        <v>10</v>
      </c>
      <c r="CQ64" s="294">
        <v>10</v>
      </c>
      <c r="CR64" s="295">
        <v>10</v>
      </c>
      <c r="CS64" s="294">
        <v>10</v>
      </c>
      <c r="CT64" s="324">
        <v>10</v>
      </c>
      <c r="CU64" s="294">
        <v>10</v>
      </c>
      <c r="CV64" s="294">
        <v>9</v>
      </c>
      <c r="CW64" s="294">
        <v>11</v>
      </c>
      <c r="CX64" s="295">
        <v>11</v>
      </c>
      <c r="CY64" s="294">
        <v>11</v>
      </c>
      <c r="CZ64" s="324">
        <v>14</v>
      </c>
      <c r="DA64" s="294">
        <v>8</v>
      </c>
      <c r="DB64" s="294">
        <v>2</v>
      </c>
      <c r="DC64" s="294">
        <v>3</v>
      </c>
      <c r="DD64" s="295">
        <v>3</v>
      </c>
      <c r="DE64" s="294">
        <v>3</v>
      </c>
      <c r="DF64" s="324">
        <v>3</v>
      </c>
      <c r="DG64" s="294">
        <v>3</v>
      </c>
      <c r="DH64" s="294">
        <v>8</v>
      </c>
      <c r="DI64" s="294">
        <v>7</v>
      </c>
      <c r="DJ64" s="295">
        <v>7</v>
      </c>
      <c r="DK64" s="294">
        <v>8</v>
      </c>
      <c r="DL64" s="324">
        <v>8</v>
      </c>
      <c r="DM64" s="294">
        <v>9</v>
      </c>
      <c r="DN64" s="228"/>
      <c r="DO64" s="228"/>
    </row>
    <row r="65" spans="1:119" ht="63" x14ac:dyDescent="0.25">
      <c r="A65" s="379" t="s">
        <v>655</v>
      </c>
      <c r="B65" s="293" t="s">
        <v>67</v>
      </c>
      <c r="C65" s="293"/>
      <c r="D65" s="294">
        <f t="shared" si="34"/>
        <v>51</v>
      </c>
      <c r="E65" s="294">
        <f t="shared" si="34"/>
        <v>71</v>
      </c>
      <c r="F65" s="294">
        <f t="shared" si="34"/>
        <v>67</v>
      </c>
      <c r="G65" s="294">
        <f t="shared" si="34"/>
        <v>86</v>
      </c>
      <c r="H65" s="294">
        <f t="shared" si="34"/>
        <v>85</v>
      </c>
      <c r="I65" s="294">
        <f t="shared" si="34"/>
        <v>90</v>
      </c>
      <c r="J65" s="294">
        <v>0</v>
      </c>
      <c r="K65" s="294">
        <v>1</v>
      </c>
      <c r="L65" s="295">
        <v>1</v>
      </c>
      <c r="M65" s="294">
        <v>1</v>
      </c>
      <c r="N65" s="430">
        <v>1</v>
      </c>
      <c r="O65" s="294">
        <v>1</v>
      </c>
      <c r="P65" s="294">
        <v>12</v>
      </c>
      <c r="Q65" s="294">
        <v>14</v>
      </c>
      <c r="R65" s="295">
        <v>15</v>
      </c>
      <c r="S65" s="294">
        <v>15</v>
      </c>
      <c r="T65" s="324">
        <v>15</v>
      </c>
      <c r="U65" s="294">
        <v>16</v>
      </c>
      <c r="V65" s="294"/>
      <c r="W65" s="294"/>
      <c r="X65" s="295"/>
      <c r="Y65" s="294">
        <v>1</v>
      </c>
      <c r="Z65" s="324">
        <v>3</v>
      </c>
      <c r="AA65" s="294">
        <v>1</v>
      </c>
      <c r="AB65" s="294">
        <v>0</v>
      </c>
      <c r="AC65" s="294">
        <v>3</v>
      </c>
      <c r="AD65" s="295">
        <v>3</v>
      </c>
      <c r="AE65" s="294">
        <v>4</v>
      </c>
      <c r="AF65" s="324">
        <v>2</v>
      </c>
      <c r="AG65" s="294">
        <v>5</v>
      </c>
      <c r="AH65" s="294">
        <v>9</v>
      </c>
      <c r="AI65" s="294">
        <v>9</v>
      </c>
      <c r="AJ65" s="295">
        <v>9</v>
      </c>
      <c r="AK65" s="294">
        <v>10</v>
      </c>
      <c r="AL65" s="324">
        <v>7</v>
      </c>
      <c r="AM65" s="294">
        <v>7</v>
      </c>
      <c r="AN65" s="294"/>
      <c r="AO65" s="294"/>
      <c r="AP65" s="295"/>
      <c r="AQ65" s="294"/>
      <c r="AR65" s="294">
        <v>0</v>
      </c>
      <c r="AS65" s="294"/>
      <c r="AT65" s="294">
        <v>4</v>
      </c>
      <c r="AU65" s="294">
        <v>8</v>
      </c>
      <c r="AV65" s="295">
        <v>8</v>
      </c>
      <c r="AW65" s="294">
        <v>12</v>
      </c>
      <c r="AX65" s="324">
        <v>7</v>
      </c>
      <c r="AY65" s="294">
        <v>14</v>
      </c>
      <c r="AZ65" s="294">
        <v>9</v>
      </c>
      <c r="BA65" s="294">
        <v>11</v>
      </c>
      <c r="BB65" s="295">
        <v>11</v>
      </c>
      <c r="BC65" s="294">
        <v>12</v>
      </c>
      <c r="BD65" s="324">
        <v>13</v>
      </c>
      <c r="BE65" s="294">
        <v>12</v>
      </c>
      <c r="BF65" s="294">
        <v>4</v>
      </c>
      <c r="BG65" s="294">
        <v>5</v>
      </c>
      <c r="BH65" s="295">
        <v>5</v>
      </c>
      <c r="BI65" s="294">
        <v>5</v>
      </c>
      <c r="BJ65" s="324">
        <v>5</v>
      </c>
      <c r="BK65" s="294">
        <v>5</v>
      </c>
      <c r="BL65" s="294">
        <v>6</v>
      </c>
      <c r="BM65" s="294">
        <v>9</v>
      </c>
      <c r="BN65" s="389">
        <v>9</v>
      </c>
      <c r="BO65" s="294">
        <v>12</v>
      </c>
      <c r="BP65" s="324">
        <v>7</v>
      </c>
      <c r="BQ65" s="294">
        <v>14</v>
      </c>
      <c r="BR65" s="294">
        <v>0</v>
      </c>
      <c r="BS65" s="294">
        <v>0</v>
      </c>
      <c r="BT65" s="295"/>
      <c r="BU65" s="294">
        <v>0</v>
      </c>
      <c r="BV65" s="324">
        <v>2</v>
      </c>
      <c r="BW65" s="294">
        <v>0</v>
      </c>
      <c r="BX65" s="294">
        <v>5</v>
      </c>
      <c r="BY65" s="294">
        <v>7</v>
      </c>
      <c r="BZ65" s="295">
        <v>7</v>
      </c>
      <c r="CA65" s="294">
        <v>7</v>
      </c>
      <c r="CB65" s="324">
        <v>7</v>
      </c>
      <c r="CC65" s="294">
        <v>8</v>
      </c>
      <c r="CD65" s="294">
        <v>0</v>
      </c>
      <c r="CE65" s="294">
        <v>0</v>
      </c>
      <c r="CF65" s="295" t="s">
        <v>777</v>
      </c>
      <c r="CG65" s="294">
        <v>0</v>
      </c>
      <c r="CH65" s="324">
        <v>4</v>
      </c>
      <c r="CI65" s="294">
        <v>0</v>
      </c>
      <c r="CJ65" s="294">
        <v>0</v>
      </c>
      <c r="CK65" s="294">
        <v>0</v>
      </c>
      <c r="CL65" s="295"/>
      <c r="CM65" s="294">
        <v>2</v>
      </c>
      <c r="CN65" s="324">
        <v>2</v>
      </c>
      <c r="CO65" s="294">
        <v>2</v>
      </c>
      <c r="CP65" s="294">
        <v>1</v>
      </c>
      <c r="CQ65" s="294">
        <v>2</v>
      </c>
      <c r="CR65" s="295">
        <v>2</v>
      </c>
      <c r="CS65" s="294">
        <v>2</v>
      </c>
      <c r="CT65" s="324">
        <v>2</v>
      </c>
      <c r="CU65" s="294">
        <v>2</v>
      </c>
      <c r="CV65" s="294">
        <v>1</v>
      </c>
      <c r="CW65" s="294">
        <v>2</v>
      </c>
      <c r="CX65" s="295">
        <v>2</v>
      </c>
      <c r="CY65" s="294">
        <v>3</v>
      </c>
      <c r="CZ65" s="324" t="s">
        <v>777</v>
      </c>
      <c r="DA65" s="294">
        <v>3</v>
      </c>
      <c r="DB65" s="294">
        <v>0</v>
      </c>
      <c r="DC65" s="294">
        <v>0</v>
      </c>
      <c r="DD65" s="295"/>
      <c r="DE65" s="294">
        <v>0</v>
      </c>
      <c r="DF65" s="324">
        <v>2</v>
      </c>
      <c r="DG65" s="294">
        <v>0</v>
      </c>
      <c r="DH65" s="294">
        <v>0</v>
      </c>
      <c r="DI65" s="294">
        <v>0</v>
      </c>
      <c r="DJ65" s="295"/>
      <c r="DK65" s="294">
        <v>0</v>
      </c>
      <c r="DL65" s="324">
        <v>1</v>
      </c>
      <c r="DM65" s="294">
        <v>0</v>
      </c>
      <c r="DN65" s="228"/>
      <c r="DO65" s="228"/>
    </row>
    <row r="66" spans="1:119" ht="78" customHeight="1" x14ac:dyDescent="0.25">
      <c r="A66" s="379" t="s">
        <v>444</v>
      </c>
      <c r="B66" s="293" t="s">
        <v>68</v>
      </c>
      <c r="C66" s="293"/>
      <c r="D66" s="294">
        <f t="shared" si="34"/>
        <v>14</v>
      </c>
      <c r="E66" s="294">
        <f t="shared" si="34"/>
        <v>15</v>
      </c>
      <c r="F66" s="294">
        <f t="shared" si="34"/>
        <v>14</v>
      </c>
      <c r="G66" s="294">
        <f t="shared" si="34"/>
        <v>19</v>
      </c>
      <c r="H66" s="294">
        <f t="shared" si="34"/>
        <v>31</v>
      </c>
      <c r="I66" s="294">
        <f t="shared" si="34"/>
        <v>18</v>
      </c>
      <c r="J66" s="294">
        <v>0</v>
      </c>
      <c r="K66" s="294">
        <v>0</v>
      </c>
      <c r="L66" s="295"/>
      <c r="M66" s="294">
        <v>0</v>
      </c>
      <c r="N66" s="430">
        <v>1</v>
      </c>
      <c r="O66" s="294">
        <v>0</v>
      </c>
      <c r="P66" s="294">
        <v>0</v>
      </c>
      <c r="Q66" s="294">
        <v>0</v>
      </c>
      <c r="R66" s="295"/>
      <c r="S66" s="294">
        <v>0</v>
      </c>
      <c r="T66" s="324"/>
      <c r="U66" s="294">
        <v>0</v>
      </c>
      <c r="V66" s="294"/>
      <c r="W66" s="294"/>
      <c r="X66" s="295"/>
      <c r="Y66" s="294"/>
      <c r="Z66" s="324"/>
      <c r="AA66" s="294"/>
      <c r="AB66" s="294">
        <v>0</v>
      </c>
      <c r="AC66" s="294">
        <v>0</v>
      </c>
      <c r="AD66" s="295"/>
      <c r="AE66" s="294">
        <v>0</v>
      </c>
      <c r="AF66" s="324" t="s">
        <v>758</v>
      </c>
      <c r="AG66" s="294">
        <v>0</v>
      </c>
      <c r="AH66" s="294">
        <v>9</v>
      </c>
      <c r="AI66" s="294">
        <v>8</v>
      </c>
      <c r="AJ66" s="383">
        <v>9</v>
      </c>
      <c r="AK66" s="294">
        <v>8</v>
      </c>
      <c r="AL66" s="324">
        <v>7</v>
      </c>
      <c r="AM66" s="294">
        <v>5</v>
      </c>
      <c r="AN66" s="294"/>
      <c r="AO66" s="294"/>
      <c r="AP66" s="295"/>
      <c r="AQ66" s="294"/>
      <c r="AR66" s="294"/>
      <c r="AS66" s="294"/>
      <c r="AT66" s="294">
        <v>0</v>
      </c>
      <c r="AU66" s="294">
        <v>0</v>
      </c>
      <c r="AV66" s="387" t="s">
        <v>766</v>
      </c>
      <c r="AW66" s="294">
        <v>0</v>
      </c>
      <c r="AX66" s="324"/>
      <c r="AY66" s="294">
        <v>0</v>
      </c>
      <c r="AZ66" s="294">
        <v>0</v>
      </c>
      <c r="BA66" s="294">
        <v>0</v>
      </c>
      <c r="BB66" s="295"/>
      <c r="BC66" s="294">
        <v>0</v>
      </c>
      <c r="BD66" s="324"/>
      <c r="BE66" s="294">
        <v>0</v>
      </c>
      <c r="BF66" s="294">
        <v>4</v>
      </c>
      <c r="BG66" s="294">
        <v>4</v>
      </c>
      <c r="BH66" s="295">
        <v>5</v>
      </c>
      <c r="BI66" s="294">
        <v>4</v>
      </c>
      <c r="BJ66" s="324">
        <v>5</v>
      </c>
      <c r="BK66" s="294">
        <v>4</v>
      </c>
      <c r="BL66" s="294">
        <v>0</v>
      </c>
      <c r="BM66" s="294">
        <v>0</v>
      </c>
      <c r="BN66" s="389"/>
      <c r="BO66" s="294">
        <v>0</v>
      </c>
      <c r="BP66" s="324"/>
      <c r="BQ66" s="294">
        <v>0</v>
      </c>
      <c r="BR66" s="294">
        <v>0</v>
      </c>
      <c r="BS66" s="294">
        <v>0</v>
      </c>
      <c r="BT66" s="295">
        <v>2</v>
      </c>
      <c r="BU66" s="294">
        <v>0</v>
      </c>
      <c r="BV66" s="324"/>
      <c r="BW66" s="294">
        <v>0</v>
      </c>
      <c r="BX66" s="294">
        <v>1</v>
      </c>
      <c r="BY66" s="294">
        <v>3</v>
      </c>
      <c r="BZ66" s="295">
        <v>3</v>
      </c>
      <c r="CA66" s="294">
        <v>5</v>
      </c>
      <c r="CB66" s="324">
        <v>5</v>
      </c>
      <c r="CC66" s="294">
        <v>7</v>
      </c>
      <c r="CD66" s="294">
        <v>0</v>
      </c>
      <c r="CE66" s="294">
        <v>0</v>
      </c>
      <c r="CF66" s="295" t="s">
        <v>777</v>
      </c>
      <c r="CG66" s="294">
        <v>0</v>
      </c>
      <c r="CH66" s="324">
        <v>4</v>
      </c>
      <c r="CI66" s="294">
        <v>0</v>
      </c>
      <c r="CJ66" s="294">
        <v>0</v>
      </c>
      <c r="CK66" s="294">
        <v>0</v>
      </c>
      <c r="CL66" s="295"/>
      <c r="CM66" s="294">
        <v>2</v>
      </c>
      <c r="CN66" s="324">
        <v>2</v>
      </c>
      <c r="CO66" s="294">
        <v>2</v>
      </c>
      <c r="CP66" s="294">
        <v>0</v>
      </c>
      <c r="CQ66" s="294">
        <v>0</v>
      </c>
      <c r="CR66" s="295"/>
      <c r="CS66" s="294">
        <v>0</v>
      </c>
      <c r="CT66" s="324">
        <v>2</v>
      </c>
      <c r="CU66" s="294">
        <v>0</v>
      </c>
      <c r="CV66" s="294">
        <v>0</v>
      </c>
      <c r="CW66" s="294">
        <v>0</v>
      </c>
      <c r="CX66" s="295"/>
      <c r="CY66" s="294">
        <v>0</v>
      </c>
      <c r="CZ66" s="324"/>
      <c r="DA66" s="294">
        <v>0</v>
      </c>
      <c r="DB66" s="294">
        <v>0</v>
      </c>
      <c r="DC66" s="294">
        <v>0</v>
      </c>
      <c r="DD66" s="295"/>
      <c r="DE66" s="294">
        <v>0</v>
      </c>
      <c r="DF66" s="324"/>
      <c r="DG66" s="294">
        <v>0</v>
      </c>
      <c r="DH66" s="294">
        <v>0</v>
      </c>
      <c r="DI66" s="294">
        <v>0</v>
      </c>
      <c r="DJ66" s="295"/>
      <c r="DK66" s="294">
        <v>0</v>
      </c>
      <c r="DL66" s="324"/>
      <c r="DM66" s="294">
        <v>0</v>
      </c>
      <c r="DN66" s="228" t="s">
        <v>72</v>
      </c>
      <c r="DO66" s="228"/>
    </row>
    <row r="67" spans="1:119" ht="87" customHeight="1" x14ac:dyDescent="0.25">
      <c r="A67" s="417" t="s">
        <v>819</v>
      </c>
      <c r="B67" s="293" t="s">
        <v>820</v>
      </c>
      <c r="C67" s="293"/>
      <c r="D67" s="294">
        <f t="shared" si="34"/>
        <v>0</v>
      </c>
      <c r="E67" s="294">
        <f t="shared" si="34"/>
        <v>0</v>
      </c>
      <c r="F67" s="294">
        <f t="shared" si="34"/>
        <v>11908</v>
      </c>
      <c r="G67" s="294">
        <f t="shared" si="34"/>
        <v>0</v>
      </c>
      <c r="H67" s="294">
        <f t="shared" si="34"/>
        <v>14126</v>
      </c>
      <c r="I67" s="294">
        <f t="shared" si="34"/>
        <v>0</v>
      </c>
      <c r="J67" s="294"/>
      <c r="K67" s="294"/>
      <c r="L67" s="295">
        <v>745</v>
      </c>
      <c r="M67" s="294"/>
      <c r="N67" s="430">
        <v>754</v>
      </c>
      <c r="O67" s="294"/>
      <c r="P67" s="294"/>
      <c r="Q67" s="294"/>
      <c r="R67" s="295">
        <v>754</v>
      </c>
      <c r="S67" s="294"/>
      <c r="T67" s="324">
        <v>713</v>
      </c>
      <c r="U67" s="294"/>
      <c r="V67" s="294"/>
      <c r="W67" s="294"/>
      <c r="X67" s="295">
        <v>727</v>
      </c>
      <c r="Y67" s="294"/>
      <c r="Z67" s="324">
        <v>735</v>
      </c>
      <c r="AA67" s="294"/>
      <c r="AB67" s="294"/>
      <c r="AC67" s="294"/>
      <c r="AD67" s="295">
        <v>378</v>
      </c>
      <c r="AE67" s="294"/>
      <c r="AF67" s="324">
        <v>360</v>
      </c>
      <c r="AG67" s="294"/>
      <c r="AH67" s="294"/>
      <c r="AI67" s="294"/>
      <c r="AJ67" s="383">
        <v>493</v>
      </c>
      <c r="AK67" s="294"/>
      <c r="AL67" s="324">
        <v>508</v>
      </c>
      <c r="AM67" s="294"/>
      <c r="AN67" s="294"/>
      <c r="AO67" s="294"/>
      <c r="AP67" s="295"/>
      <c r="AQ67" s="294"/>
      <c r="AR67" s="294">
        <v>213</v>
      </c>
      <c r="AS67" s="294"/>
      <c r="AT67" s="340"/>
      <c r="AU67" s="340"/>
      <c r="AV67" s="297">
        <v>1667</v>
      </c>
      <c r="AW67" s="340"/>
      <c r="AX67" s="424">
        <v>1636</v>
      </c>
      <c r="AY67" s="340"/>
      <c r="AZ67" s="294"/>
      <c r="BA67" s="294"/>
      <c r="BB67" s="295">
        <v>1145</v>
      </c>
      <c r="BC67" s="294"/>
      <c r="BD67" s="324">
        <v>1213</v>
      </c>
      <c r="BE67" s="294"/>
      <c r="BF67" s="294"/>
      <c r="BG67" s="294"/>
      <c r="BH67" s="295">
        <v>823</v>
      </c>
      <c r="BI67" s="294"/>
      <c r="BJ67" s="324">
        <v>823</v>
      </c>
      <c r="BK67" s="294"/>
      <c r="BL67" s="294"/>
      <c r="BM67" s="294"/>
      <c r="BN67" s="389">
        <v>887</v>
      </c>
      <c r="BO67" s="294"/>
      <c r="BP67" s="324">
        <v>904</v>
      </c>
      <c r="BQ67" s="294"/>
      <c r="BR67" s="294"/>
      <c r="BS67" s="294"/>
      <c r="BT67" s="295">
        <v>1176</v>
      </c>
      <c r="BU67" s="294"/>
      <c r="BV67" s="324">
        <v>1123</v>
      </c>
      <c r="BW67" s="294"/>
      <c r="BX67" s="294"/>
      <c r="BY67" s="294"/>
      <c r="BZ67" s="295">
        <v>1369</v>
      </c>
      <c r="CA67" s="294"/>
      <c r="CB67" s="430">
        <v>1417</v>
      </c>
      <c r="CC67" s="294"/>
      <c r="CD67" s="294"/>
      <c r="CE67" s="294"/>
      <c r="CF67" s="295">
        <v>973</v>
      </c>
      <c r="CG67" s="294"/>
      <c r="CH67" s="430">
        <v>1047</v>
      </c>
      <c r="CI67" s="294"/>
      <c r="CJ67" s="294"/>
      <c r="CK67" s="294"/>
      <c r="CL67" s="295">
        <v>559</v>
      </c>
      <c r="CM67" s="294"/>
      <c r="CN67" s="324">
        <v>461</v>
      </c>
      <c r="CO67" s="294"/>
      <c r="CP67" s="294"/>
      <c r="CQ67" s="294"/>
      <c r="CR67" s="295">
        <v>466</v>
      </c>
      <c r="CS67" s="294"/>
      <c r="CT67" s="324">
        <v>453</v>
      </c>
      <c r="CU67" s="294"/>
      <c r="CV67" s="294"/>
      <c r="CW67" s="294"/>
      <c r="CX67" s="295">
        <v>334</v>
      </c>
      <c r="CY67" s="294"/>
      <c r="CZ67" s="324">
        <v>350</v>
      </c>
      <c r="DA67" s="294"/>
      <c r="DB67" s="294"/>
      <c r="DC67" s="294"/>
      <c r="DD67" s="295">
        <v>235</v>
      </c>
      <c r="DE67" s="294"/>
      <c r="DF67" s="324">
        <v>473</v>
      </c>
      <c r="DG67" s="294"/>
      <c r="DH67" s="294"/>
      <c r="DI67" s="294"/>
      <c r="DJ67" s="295"/>
      <c r="DK67" s="294"/>
      <c r="DL67" s="324">
        <v>120</v>
      </c>
      <c r="DM67" s="294"/>
      <c r="DN67" s="228"/>
      <c r="DO67" s="228"/>
    </row>
    <row r="68" spans="1:119" s="354" customFormat="1" ht="39.75" customHeight="1" x14ac:dyDescent="0.25">
      <c r="A68" s="300" t="s">
        <v>445</v>
      </c>
      <c r="B68" s="293" t="s">
        <v>328</v>
      </c>
      <c r="C68" s="293"/>
      <c r="D68" s="312">
        <f t="shared" si="34"/>
        <v>371272484.93000001</v>
      </c>
      <c r="E68" s="312">
        <f t="shared" si="34"/>
        <v>380712545.11000001</v>
      </c>
      <c r="F68" s="312">
        <f t="shared" si="34"/>
        <v>377232363.65999997</v>
      </c>
      <c r="G68" s="312">
        <f t="shared" si="34"/>
        <v>393180478.08999997</v>
      </c>
      <c r="H68" s="312">
        <f t="shared" si="34"/>
        <v>470823695.80000001</v>
      </c>
      <c r="I68" s="312">
        <f t="shared" si="34"/>
        <v>404196149.11000001</v>
      </c>
      <c r="J68" s="312">
        <v>26895889.510000002</v>
      </c>
      <c r="K68" s="312">
        <f>21673053.41+1000000-300000</f>
        <v>22373053.41</v>
      </c>
      <c r="L68" s="313">
        <v>23616553.289999999</v>
      </c>
      <c r="M68" s="312">
        <v>23000000</v>
      </c>
      <c r="N68" s="423">
        <v>27193560.510000002</v>
      </c>
      <c r="O68" s="312">
        <v>23700000</v>
      </c>
      <c r="P68" s="312">
        <v>14132557</v>
      </c>
      <c r="Q68" s="312">
        <v>15902057</v>
      </c>
      <c r="R68" s="313">
        <v>17992241</v>
      </c>
      <c r="S68" s="312">
        <v>17402057</v>
      </c>
      <c r="T68" s="423">
        <v>18935859</v>
      </c>
      <c r="U68" s="312">
        <v>18902057</v>
      </c>
      <c r="V68" s="312">
        <v>15953148.539999999</v>
      </c>
      <c r="W68" s="312">
        <v>16453148</v>
      </c>
      <c r="X68" s="313">
        <v>16539513.949999999</v>
      </c>
      <c r="Y68" s="312">
        <v>16953148</v>
      </c>
      <c r="Z68" s="423">
        <v>19418237.539999999</v>
      </c>
      <c r="AA68" s="312">
        <v>17453148</v>
      </c>
      <c r="AB68" s="312">
        <v>34784023.939999998</v>
      </c>
      <c r="AC68" s="312">
        <v>36950223.939999998</v>
      </c>
      <c r="AD68" s="313">
        <v>28848395</v>
      </c>
      <c r="AE68" s="312">
        <v>38950223.939999998</v>
      </c>
      <c r="AF68" s="423">
        <v>28969995.16</v>
      </c>
      <c r="AG68" s="312">
        <v>40950223.939999998</v>
      </c>
      <c r="AH68" s="312">
        <v>21171700</v>
      </c>
      <c r="AI68" s="312">
        <v>21971671.23</v>
      </c>
      <c r="AJ68" s="313">
        <v>21561743</v>
      </c>
      <c r="AK68" s="312">
        <v>22471671</v>
      </c>
      <c r="AL68" s="423">
        <v>21905161.559999999</v>
      </c>
      <c r="AM68" s="312">
        <v>22771671.02</v>
      </c>
      <c r="AN68" s="312">
        <v>32908791.600000001</v>
      </c>
      <c r="AO68" s="312">
        <v>35616263.759999998</v>
      </c>
      <c r="AP68" s="313">
        <v>33593000</v>
      </c>
      <c r="AQ68" s="312">
        <v>36616263.759999998</v>
      </c>
      <c r="AR68" s="312">
        <v>52776902.880000003</v>
      </c>
      <c r="AS68" s="312">
        <v>37616263.759999998</v>
      </c>
      <c r="AT68" s="312">
        <v>74772212.379999995</v>
      </c>
      <c r="AU68" s="312">
        <v>75772212.379999995</v>
      </c>
      <c r="AV68" s="386">
        <v>83151934.129999995</v>
      </c>
      <c r="AW68" s="312">
        <v>76772200</v>
      </c>
      <c r="AX68" s="423">
        <v>119043214.81999999</v>
      </c>
      <c r="AY68" s="312">
        <v>77500000</v>
      </c>
      <c r="AZ68" s="312">
        <v>22100389.890000001</v>
      </c>
      <c r="BA68" s="312">
        <v>24457590.990000002</v>
      </c>
      <c r="BB68" s="313">
        <v>24321972.82</v>
      </c>
      <c r="BC68" s="312">
        <v>26757590.990000002</v>
      </c>
      <c r="BD68" s="423"/>
      <c r="BE68" s="312">
        <v>29057590.990000002</v>
      </c>
      <c r="BF68" s="312">
        <v>11285656.32</v>
      </c>
      <c r="BG68" s="312">
        <v>11785656</v>
      </c>
      <c r="BH68" s="313">
        <v>19494526.59</v>
      </c>
      <c r="BI68" s="312">
        <v>12285656</v>
      </c>
      <c r="BJ68" s="423">
        <v>19494526.59</v>
      </c>
      <c r="BK68" s="312">
        <v>12785656</v>
      </c>
      <c r="BL68" s="312">
        <v>25854210</v>
      </c>
      <c r="BM68" s="312">
        <v>26013370</v>
      </c>
      <c r="BN68" s="397">
        <v>26476395</v>
      </c>
      <c r="BO68" s="312">
        <v>26183370</v>
      </c>
      <c r="BP68" s="423">
        <v>30462787</v>
      </c>
      <c r="BQ68" s="312">
        <v>26373370</v>
      </c>
      <c r="BR68" s="312">
        <v>17048000</v>
      </c>
      <c r="BS68" s="312">
        <v>17900400</v>
      </c>
      <c r="BT68" s="313">
        <v>18978792.539999999</v>
      </c>
      <c r="BU68" s="312">
        <v>18795320</v>
      </c>
      <c r="BV68" s="423">
        <v>20836022</v>
      </c>
      <c r="BW68" s="312">
        <v>19735191</v>
      </c>
      <c r="BX68" s="312">
        <v>28480000</v>
      </c>
      <c r="BY68" s="312">
        <v>24578101</v>
      </c>
      <c r="BZ68" s="313">
        <f>32619366.4</f>
        <v>32619366.399999999</v>
      </c>
      <c r="CA68" s="312">
        <v>23878101</v>
      </c>
      <c r="CB68" s="423">
        <v>42591560</v>
      </c>
      <c r="CC68" s="312">
        <v>22078101</v>
      </c>
      <c r="CD68" s="312">
        <v>3123000</v>
      </c>
      <c r="CE68" s="312">
        <v>3168000</v>
      </c>
      <c r="CF68" s="313">
        <v>4007000</v>
      </c>
      <c r="CG68" s="312">
        <v>3172000</v>
      </c>
      <c r="CH68" s="423">
        <v>4192913</v>
      </c>
      <c r="CI68" s="312">
        <v>3210000</v>
      </c>
      <c r="CJ68" s="312">
        <v>5452000</v>
      </c>
      <c r="CK68" s="312">
        <v>6174900</v>
      </c>
      <c r="CL68" s="313">
        <v>9055726.7599999998</v>
      </c>
      <c r="CM68" s="312">
        <v>6774900</v>
      </c>
      <c r="CN68" s="423">
        <v>8556109.9100000001</v>
      </c>
      <c r="CO68" s="312">
        <v>7274900</v>
      </c>
      <c r="CP68" s="312">
        <v>7026964</v>
      </c>
      <c r="CQ68" s="312">
        <v>8000000</v>
      </c>
      <c r="CR68" s="313">
        <v>7757048</v>
      </c>
      <c r="CS68" s="312">
        <v>8500000</v>
      </c>
      <c r="CT68" s="423">
        <v>8152557.4900000002</v>
      </c>
      <c r="CU68" s="312">
        <v>9000000</v>
      </c>
      <c r="CV68" s="312">
        <v>17713829.300000001</v>
      </c>
      <c r="CW68" s="312">
        <v>20837784.949999999</v>
      </c>
      <c r="CX68" s="313">
        <v>11465670.84</v>
      </c>
      <c r="CY68" s="312">
        <v>21697784.949999999</v>
      </c>
      <c r="CZ68" s="423">
        <v>11918741.529999999</v>
      </c>
      <c r="DA68" s="312">
        <v>22557784.949999999</v>
      </c>
      <c r="DB68" s="312">
        <v>1532321</v>
      </c>
      <c r="DC68" s="312">
        <v>1720321</v>
      </c>
      <c r="DD68" s="313">
        <v>3126608</v>
      </c>
      <c r="DE68" s="312">
        <v>1932400</v>
      </c>
      <c r="DF68" s="423">
        <v>3257608</v>
      </c>
      <c r="DG68" s="312">
        <v>2192400</v>
      </c>
      <c r="DH68" s="312">
        <v>11037791.449999999</v>
      </c>
      <c r="DI68" s="312">
        <v>11037791.449999999</v>
      </c>
      <c r="DJ68" s="313">
        <v>14120402.93</v>
      </c>
      <c r="DK68" s="312">
        <v>11037791.449999999</v>
      </c>
      <c r="DL68" s="423">
        <v>13623412.220000001</v>
      </c>
      <c r="DM68" s="312">
        <v>11037791.449999999</v>
      </c>
      <c r="DN68" s="353"/>
      <c r="DO68" s="353"/>
    </row>
    <row r="69" spans="1:119" s="354" customFormat="1" ht="39.75" customHeight="1" x14ac:dyDescent="0.25">
      <c r="A69" s="300" t="s">
        <v>446</v>
      </c>
      <c r="B69" s="293" t="s">
        <v>329</v>
      </c>
      <c r="C69" s="293"/>
      <c r="D69" s="312">
        <f t="shared" si="34"/>
        <v>143501551.78</v>
      </c>
      <c r="E69" s="312">
        <f t="shared" si="34"/>
        <v>161249911.77000004</v>
      </c>
      <c r="F69" s="312">
        <f t="shared" si="34"/>
        <v>174648654.18000001</v>
      </c>
      <c r="G69" s="312">
        <f t="shared" si="34"/>
        <v>163807693.08000001</v>
      </c>
      <c r="H69" s="312">
        <f t="shared" si="34"/>
        <v>212622338.74999997</v>
      </c>
      <c r="I69" s="312">
        <f t="shared" si="34"/>
        <v>166406490.46000004</v>
      </c>
      <c r="J69" s="312">
        <v>8063000</v>
      </c>
      <c r="K69" s="312">
        <f>9805496.9+700000</f>
        <v>10505496.9</v>
      </c>
      <c r="L69" s="313">
        <v>7849231.0499999998</v>
      </c>
      <c r="M69" s="312">
        <v>11200000</v>
      </c>
      <c r="N69" s="423">
        <v>6591782.9000000004</v>
      </c>
      <c r="O69" s="312">
        <v>11900000</v>
      </c>
      <c r="P69" s="312">
        <v>6022060</v>
      </c>
      <c r="Q69" s="312">
        <v>7791560</v>
      </c>
      <c r="R69" s="313">
        <v>10504730</v>
      </c>
      <c r="S69" s="312">
        <v>9291560</v>
      </c>
      <c r="T69" s="423">
        <v>11664898</v>
      </c>
      <c r="U69" s="312">
        <v>10791560</v>
      </c>
      <c r="V69" s="312">
        <v>8845110.4100000001</v>
      </c>
      <c r="W69" s="312">
        <v>8800000</v>
      </c>
      <c r="X69" s="313">
        <v>8686729.5800000001</v>
      </c>
      <c r="Y69" s="312">
        <v>8750000</v>
      </c>
      <c r="Z69" s="423">
        <v>9660564.0600000005</v>
      </c>
      <c r="AA69" s="312">
        <v>8700000</v>
      </c>
      <c r="AB69" s="312">
        <v>12396047.74</v>
      </c>
      <c r="AC69" s="312">
        <v>12668758.52</v>
      </c>
      <c r="AD69" s="313">
        <v>10614937.050000001</v>
      </c>
      <c r="AE69" s="312">
        <v>9284737.4700000007</v>
      </c>
      <c r="AF69" s="423">
        <v>7927639.6299999999</v>
      </c>
      <c r="AG69" s="312">
        <v>7189730.1699999999</v>
      </c>
      <c r="AH69" s="312">
        <v>10754400</v>
      </c>
      <c r="AI69" s="312">
        <v>10477741.630000001</v>
      </c>
      <c r="AJ69" s="313">
        <v>9407984</v>
      </c>
      <c r="AK69" s="312">
        <v>8425513.5800000001</v>
      </c>
      <c r="AL69" s="423">
        <v>7143836.1900000004</v>
      </c>
      <c r="AM69" s="312">
        <v>5389233.96</v>
      </c>
      <c r="AN69" s="312">
        <v>4282245.42</v>
      </c>
      <c r="AO69" s="312">
        <v>7034433.4199999999</v>
      </c>
      <c r="AP69" s="313">
        <v>4904000</v>
      </c>
      <c r="AQ69" s="312">
        <v>7500000</v>
      </c>
      <c r="AR69" s="312">
        <v>21023378.120000001</v>
      </c>
      <c r="AS69" s="312">
        <v>8000000</v>
      </c>
      <c r="AT69" s="312">
        <v>35462842.270000003</v>
      </c>
      <c r="AU69" s="312">
        <v>36462842.270000003</v>
      </c>
      <c r="AV69" s="386">
        <v>57311345.82</v>
      </c>
      <c r="AW69" s="312">
        <v>37400000</v>
      </c>
      <c r="AX69" s="423">
        <v>72798152.299999997</v>
      </c>
      <c r="AY69" s="312">
        <v>38400000</v>
      </c>
      <c r="AZ69" s="312">
        <v>11194228.130000001</v>
      </c>
      <c r="BA69" s="312">
        <v>11461429.23</v>
      </c>
      <c r="BB69" s="313">
        <v>12361802.07</v>
      </c>
      <c r="BC69" s="312">
        <v>11761429.23</v>
      </c>
      <c r="BD69" s="423"/>
      <c r="BE69" s="312">
        <v>12061429.23</v>
      </c>
      <c r="BF69" s="312">
        <v>6357847.2999999998</v>
      </c>
      <c r="BG69" s="312">
        <v>6857847</v>
      </c>
      <c r="BH69" s="313">
        <v>10909777.529999999</v>
      </c>
      <c r="BI69" s="312">
        <v>7357846</v>
      </c>
      <c r="BJ69" s="423">
        <v>10909777.529999999</v>
      </c>
      <c r="BK69" s="312">
        <v>7857846</v>
      </c>
      <c r="BL69" s="312">
        <v>11840840</v>
      </c>
      <c r="BM69" s="312">
        <v>12000000</v>
      </c>
      <c r="BN69" s="397">
        <v>15222418</v>
      </c>
      <c r="BO69" s="312">
        <v>12170000</v>
      </c>
      <c r="BP69" s="423">
        <v>15388873</v>
      </c>
      <c r="BQ69" s="312">
        <v>12360000</v>
      </c>
      <c r="BR69" s="312">
        <v>11069510</v>
      </c>
      <c r="BS69" s="312">
        <v>11622985</v>
      </c>
      <c r="BT69" s="313">
        <v>12415206</v>
      </c>
      <c r="BU69" s="312">
        <v>12204134</v>
      </c>
      <c r="BV69" s="423">
        <v>12855825</v>
      </c>
      <c r="BW69" s="312">
        <v>12827875</v>
      </c>
      <c r="BX69" s="312">
        <v>4842500</v>
      </c>
      <c r="BY69" s="312">
        <v>6216500</v>
      </c>
      <c r="BZ69" s="313">
        <v>8208455</v>
      </c>
      <c r="CA69" s="312">
        <v>6447087</v>
      </c>
      <c r="CB69" s="423">
        <v>13141992</v>
      </c>
      <c r="CC69" s="312">
        <v>6623430.2999999998</v>
      </c>
      <c r="CD69" s="312">
        <v>1365000</v>
      </c>
      <c r="CE69" s="312">
        <v>1365000</v>
      </c>
      <c r="CF69" s="313">
        <v>1786000</v>
      </c>
      <c r="CG69" s="312">
        <v>1390000</v>
      </c>
      <c r="CH69" s="423">
        <v>1875490</v>
      </c>
      <c r="CI69" s="312">
        <v>1420000</v>
      </c>
      <c r="CJ69" s="312">
        <v>834400</v>
      </c>
      <c r="CK69" s="312">
        <v>2121390</v>
      </c>
      <c r="CL69" s="313">
        <v>1595304.81</v>
      </c>
      <c r="CM69" s="312">
        <v>3021390</v>
      </c>
      <c r="CN69" s="423">
        <v>2610770.64</v>
      </c>
      <c r="CO69" s="312">
        <v>4021390</v>
      </c>
      <c r="CP69" s="312">
        <v>2485800</v>
      </c>
      <c r="CQ69" s="312">
        <v>2800000</v>
      </c>
      <c r="CR69" s="313">
        <v>3119909</v>
      </c>
      <c r="CS69" s="312">
        <v>3500000</v>
      </c>
      <c r="CT69" s="423">
        <v>3344902</v>
      </c>
      <c r="CU69" s="312">
        <v>4000000</v>
      </c>
      <c r="CV69" s="312">
        <v>5502886.4000000004</v>
      </c>
      <c r="CW69" s="312">
        <v>11161695.800000001</v>
      </c>
      <c r="CX69" s="313">
        <v>4647813.4400000004</v>
      </c>
      <c r="CY69" s="312">
        <v>12021695.800000001</v>
      </c>
      <c r="CZ69" s="423">
        <v>1639743.09</v>
      </c>
      <c r="DA69" s="312">
        <v>12881695.800000001</v>
      </c>
      <c r="DB69" s="312">
        <v>592232</v>
      </c>
      <c r="DC69" s="312">
        <v>702232</v>
      </c>
      <c r="DD69" s="313">
        <v>2109519</v>
      </c>
      <c r="DE69" s="312">
        <v>882300</v>
      </c>
      <c r="DF69" s="423">
        <v>1213429</v>
      </c>
      <c r="DG69" s="312">
        <v>1082300</v>
      </c>
      <c r="DH69" s="312">
        <v>1590602.11</v>
      </c>
      <c r="DI69" s="312">
        <v>1200000</v>
      </c>
      <c r="DJ69" s="313">
        <v>3903269.36</v>
      </c>
      <c r="DK69" s="312">
        <v>1200000</v>
      </c>
      <c r="DL69" s="423">
        <v>1921507.76</v>
      </c>
      <c r="DM69" s="312">
        <v>900000</v>
      </c>
      <c r="DN69" s="353"/>
      <c r="DO69" s="353"/>
    </row>
    <row r="70" spans="1:119" s="177" customFormat="1" ht="39.75" customHeight="1" x14ac:dyDescent="0.25">
      <c r="A70" s="300" t="s">
        <v>663</v>
      </c>
      <c r="B70" s="304" t="s">
        <v>674</v>
      </c>
      <c r="C70" s="304"/>
      <c r="D70" s="172">
        <f>IF(ISNUMBER(D69/D68),D69/D68,"")</f>
        <v>0.38651275708474842</v>
      </c>
      <c r="E70" s="172">
        <f t="shared" ref="E70:DB70" si="35">IF(ISNUMBER(E69/E68),E69/E68,"")</f>
        <v>0.42354767091641227</v>
      </c>
      <c r="F70" s="172">
        <f t="shared" si="35"/>
        <v>0.46297367618598884</v>
      </c>
      <c r="G70" s="172">
        <f t="shared" si="35"/>
        <v>0.4166221422684776</v>
      </c>
      <c r="H70" s="172">
        <f>IF(ISNUMBER(H69/H68),H69/H68,"")</f>
        <v>0.45159651191455596</v>
      </c>
      <c r="I70" s="172">
        <f t="shared" si="35"/>
        <v>0.41169736729657291</v>
      </c>
      <c r="J70" s="172">
        <f t="shared" si="35"/>
        <v>0.2997855860837822</v>
      </c>
      <c r="K70" s="172">
        <f t="shared" si="35"/>
        <v>0.46956026553373342</v>
      </c>
      <c r="L70" s="334">
        <f t="shared" si="35"/>
        <v>0.33236141420025139</v>
      </c>
      <c r="M70" s="172">
        <f t="shared" si="35"/>
        <v>0.48695652173913045</v>
      </c>
      <c r="N70" s="172">
        <f>IF(ISNUMBER(N69/N68),N69/N68,"")</f>
        <v>0.24240234733425131</v>
      </c>
      <c r="O70" s="172">
        <f t="shared" si="35"/>
        <v>0.50210970464135019</v>
      </c>
      <c r="P70" s="172">
        <f t="shared" si="35"/>
        <v>0.42611255698455702</v>
      </c>
      <c r="Q70" s="172">
        <f t="shared" si="35"/>
        <v>0.48997183194601807</v>
      </c>
      <c r="R70" s="334">
        <f t="shared" si="35"/>
        <v>0.58384778194111564</v>
      </c>
      <c r="S70" s="172">
        <f t="shared" si="35"/>
        <v>0.53393458026255169</v>
      </c>
      <c r="T70" s="172">
        <f t="shared" si="35"/>
        <v>0.61602159162676484</v>
      </c>
      <c r="U70" s="172">
        <f t="shared" si="35"/>
        <v>0.57091987395869137</v>
      </c>
      <c r="V70" s="172">
        <f t="shared" si="35"/>
        <v>0.55444292942062712</v>
      </c>
      <c r="W70" s="172">
        <f t="shared" si="35"/>
        <v>0.53485205384404244</v>
      </c>
      <c r="X70" s="334">
        <f t="shared" si="35"/>
        <v>0.52521069278459664</v>
      </c>
      <c r="Y70" s="172">
        <f t="shared" si="35"/>
        <v>0.51612833203603248</v>
      </c>
      <c r="Z70" s="172">
        <f>IF(ISNUMBER(Z69/Z68),Z69/Z68,"")</f>
        <v>0.49749953053669366</v>
      </c>
      <c r="AA70" s="172">
        <f t="shared" si="35"/>
        <v>0.49847740934758589</v>
      </c>
      <c r="AB70" s="172">
        <f t="shared" si="35"/>
        <v>0.35637187236825485</v>
      </c>
      <c r="AC70" s="172">
        <f t="shared" si="35"/>
        <v>0.34286012827883283</v>
      </c>
      <c r="AD70" s="334">
        <f t="shared" si="35"/>
        <v>0.36795589667986733</v>
      </c>
      <c r="AE70" s="172">
        <f t="shared" si="35"/>
        <v>0.23837443102515835</v>
      </c>
      <c r="AF70" s="172">
        <f t="shared" si="35"/>
        <v>0.27365001568747244</v>
      </c>
      <c r="AG70" s="172">
        <f t="shared" si="35"/>
        <v>0.17557242618585789</v>
      </c>
      <c r="AH70" s="172">
        <f t="shared" si="35"/>
        <v>0.50796109901425013</v>
      </c>
      <c r="AI70" s="172">
        <f t="shared" si="35"/>
        <v>0.47687504151681231</v>
      </c>
      <c r="AJ70" s="334">
        <f t="shared" si="35"/>
        <v>0.43632761971052153</v>
      </c>
      <c r="AK70" s="172">
        <f t="shared" si="35"/>
        <v>0.37493934385208827</v>
      </c>
      <c r="AL70" s="172">
        <f>IF(ISNUMBER(AL69/AL68),AL69/AL68,"")</f>
        <v>0.32612570194620383</v>
      </c>
      <c r="AM70" s="172">
        <f t="shared" si="35"/>
        <v>0.23666396529559561</v>
      </c>
      <c r="AN70" s="172">
        <f t="shared" ref="AN70:AS70" si="36">IF(ISNUMBER(AN69/AN68),AN69/AN68,"")</f>
        <v>0.13012466310066517</v>
      </c>
      <c r="AO70" s="172">
        <f t="shared" si="36"/>
        <v>0.1975062142228475</v>
      </c>
      <c r="AP70" s="334">
        <f t="shared" si="36"/>
        <v>0.14598279403447148</v>
      </c>
      <c r="AQ70" s="172">
        <f t="shared" si="36"/>
        <v>0.20482701482484625</v>
      </c>
      <c r="AR70" s="172">
        <v>0.4</v>
      </c>
      <c r="AS70" s="172">
        <f t="shared" si="36"/>
        <v>0.21267396600156124</v>
      </c>
      <c r="AT70" s="172">
        <f t="shared" si="35"/>
        <v>0.47427836011825125</v>
      </c>
      <c r="AU70" s="172">
        <f t="shared" si="35"/>
        <v>0.48121654528361557</v>
      </c>
      <c r="AV70" s="367">
        <f t="shared" si="35"/>
        <v>0.68923647320577364</v>
      </c>
      <c r="AW70" s="172">
        <f t="shared" si="35"/>
        <v>0.48715550681105924</v>
      </c>
      <c r="AX70" s="172">
        <f t="shared" si="35"/>
        <v>0.61152710307828029</v>
      </c>
      <c r="AY70" s="172">
        <f t="shared" si="35"/>
        <v>0.49548387096774194</v>
      </c>
      <c r="AZ70" s="172">
        <f t="shared" si="35"/>
        <v>0.50651722371039132</v>
      </c>
      <c r="BA70" s="172">
        <f t="shared" si="35"/>
        <v>0.46862461780010328</v>
      </c>
      <c r="BB70" s="334">
        <f t="shared" si="35"/>
        <v>0.50825655309650164</v>
      </c>
      <c r="BC70" s="172">
        <f t="shared" si="35"/>
        <v>0.43955486255827547</v>
      </c>
      <c r="BD70" s="172" t="str">
        <f>IF(ISNUMBER(BD69/BD68),BD69/BD68,"")</f>
        <v/>
      </c>
      <c r="BE70" s="172">
        <f t="shared" si="35"/>
        <v>0.41508703299426541</v>
      </c>
      <c r="BF70" s="172">
        <f t="shared" si="35"/>
        <v>0.56335645174068172</v>
      </c>
      <c r="BG70" s="172">
        <f t="shared" si="35"/>
        <v>0.58188080493779892</v>
      </c>
      <c r="BH70" s="334">
        <f t="shared" si="35"/>
        <v>0.55963285282322928</v>
      </c>
      <c r="BI70" s="172">
        <f t="shared" si="35"/>
        <v>0.59889728314059909</v>
      </c>
      <c r="BJ70" s="172">
        <f t="shared" si="35"/>
        <v>0.55963285282322928</v>
      </c>
      <c r="BK70" s="172">
        <f t="shared" si="35"/>
        <v>0.61458293575237755</v>
      </c>
      <c r="BL70" s="172">
        <f t="shared" si="35"/>
        <v>0.45798498581082153</v>
      </c>
      <c r="BM70" s="172">
        <f t="shared" si="35"/>
        <v>0.46130124624375851</v>
      </c>
      <c r="BN70" s="398">
        <f t="shared" si="35"/>
        <v>0.57494300111476659</v>
      </c>
      <c r="BO70" s="172">
        <f t="shared" si="35"/>
        <v>0.46479883987431719</v>
      </c>
      <c r="BP70" s="172">
        <f>IF(ISNUMBER(BP69/BP68),BP69/BP68,"")</f>
        <v>0.50516956967857207</v>
      </c>
      <c r="BQ70" s="172">
        <f t="shared" si="35"/>
        <v>0.46865455571282699</v>
      </c>
      <c r="BR70" s="172">
        <f t="shared" si="35"/>
        <v>0.64931428906616617</v>
      </c>
      <c r="BS70" s="172">
        <f t="shared" si="35"/>
        <v>0.6493142611338294</v>
      </c>
      <c r="BT70" s="334">
        <f t="shared" si="35"/>
        <v>0.6541620587207283</v>
      </c>
      <c r="BU70" s="172">
        <f t="shared" si="35"/>
        <v>0.64931770249189691</v>
      </c>
      <c r="BV70" s="172">
        <f t="shared" si="35"/>
        <v>0.61699997245155525</v>
      </c>
      <c r="BW70" s="172">
        <f t="shared" si="35"/>
        <v>0.65000004307026971</v>
      </c>
      <c r="BX70" s="172">
        <f t="shared" si="35"/>
        <v>0.1700316011235955</v>
      </c>
      <c r="BY70" s="172">
        <f t="shared" si="35"/>
        <v>0.25292840972538927</v>
      </c>
      <c r="BZ70" s="334">
        <f t="shared" si="35"/>
        <v>0.25164360641903827</v>
      </c>
      <c r="CA70" s="172">
        <f t="shared" si="35"/>
        <v>0.26999998869256814</v>
      </c>
      <c r="CB70" s="172">
        <f>IF(ISNUMBER(CB69/CB68),CB69/CB68,"")</f>
        <v>0.30855859705537902</v>
      </c>
      <c r="CC70" s="172">
        <f t="shared" si="35"/>
        <v>0.3</v>
      </c>
      <c r="CD70" s="172">
        <f t="shared" si="35"/>
        <v>0.43707973102785785</v>
      </c>
      <c r="CE70" s="172">
        <f t="shared" si="35"/>
        <v>0.4308712121212121</v>
      </c>
      <c r="CF70" s="334">
        <f t="shared" si="35"/>
        <v>0.44571999001746943</v>
      </c>
      <c r="CG70" s="172">
        <f t="shared" si="35"/>
        <v>0.43820933165195458</v>
      </c>
      <c r="CH70" s="172">
        <f t="shared" si="35"/>
        <v>0.44730000360131489</v>
      </c>
      <c r="CI70" s="172">
        <f t="shared" si="35"/>
        <v>0.44236760124610591</v>
      </c>
      <c r="CJ70" s="172">
        <f t="shared" si="35"/>
        <v>0.15304475421863536</v>
      </c>
      <c r="CK70" s="172">
        <f t="shared" si="35"/>
        <v>0.34355050284215127</v>
      </c>
      <c r="CL70" s="334">
        <f t="shared" si="35"/>
        <v>0.17616529874185383</v>
      </c>
      <c r="CM70" s="172">
        <f t="shared" si="35"/>
        <v>0.44596820617278482</v>
      </c>
      <c r="CN70" s="172">
        <f>IF(ISNUMBER(CN69/CN68),CN69/CN68,"")</f>
        <v>0.30513523873140619</v>
      </c>
      <c r="CO70" s="172">
        <f t="shared" si="35"/>
        <v>0.55277598317502641</v>
      </c>
      <c r="CP70" s="172">
        <f t="shared" si="35"/>
        <v>0.35375163441850566</v>
      </c>
      <c r="CQ70" s="172">
        <f t="shared" si="35"/>
        <v>0.35</v>
      </c>
      <c r="CR70" s="334">
        <f t="shared" si="35"/>
        <v>0.40220313191306795</v>
      </c>
      <c r="CS70" s="172">
        <f t="shared" si="35"/>
        <v>0.41176470588235292</v>
      </c>
      <c r="CT70" s="172">
        <f t="shared" si="35"/>
        <v>0.41028867372022665</v>
      </c>
      <c r="CU70" s="172">
        <f t="shared" si="35"/>
        <v>0.44444444444444442</v>
      </c>
      <c r="CV70" s="172">
        <f t="shared" si="35"/>
        <v>0.31065481702479769</v>
      </c>
      <c r="CW70" s="172">
        <f t="shared" si="35"/>
        <v>0.53564694264684798</v>
      </c>
      <c r="CX70" s="334">
        <f t="shared" si="35"/>
        <v>0.40536777174740529</v>
      </c>
      <c r="CY70" s="172">
        <f t="shared" si="35"/>
        <v>0.55405175356390479</v>
      </c>
      <c r="CZ70" s="172">
        <f>IF(ISNUMBER(CZ69/CZ68),CZ69/CZ68,"")</f>
        <v>0.13757686462725063</v>
      </c>
      <c r="DA70" s="172">
        <f t="shared" si="35"/>
        <v>0.57105322302489636</v>
      </c>
      <c r="DB70" s="172">
        <f t="shared" si="35"/>
        <v>0.38649343055404189</v>
      </c>
      <c r="DC70" s="172">
        <f t="shared" ref="DC70:DM70" si="37">IF(ISNUMBER(DC69/DC68),DC69/DC68,"")</f>
        <v>0.40819823742196948</v>
      </c>
      <c r="DD70" s="334">
        <f t="shared" si="37"/>
        <v>0.67469890693044987</v>
      </c>
      <c r="DE70" s="172">
        <f t="shared" si="37"/>
        <v>0.45658248809770235</v>
      </c>
      <c r="DF70" s="172">
        <f t="shared" si="37"/>
        <v>0.37249079692829828</v>
      </c>
      <c r="DG70" s="172">
        <f t="shared" si="37"/>
        <v>0.49365991607370918</v>
      </c>
      <c r="DH70" s="172">
        <f t="shared" si="37"/>
        <v>0.1441051062801155</v>
      </c>
      <c r="DI70" s="172">
        <f t="shared" si="37"/>
        <v>0.10871740107030198</v>
      </c>
      <c r="DJ70" s="334">
        <f t="shared" si="37"/>
        <v>0.27642761891073031</v>
      </c>
      <c r="DK70" s="172">
        <f t="shared" si="37"/>
        <v>0.10871740107030198</v>
      </c>
      <c r="DL70" s="172">
        <f>IF(ISNUMBER(DL69/DL68),DL69/DL68,"")</f>
        <v>0.14104452900420272</v>
      </c>
      <c r="DM70" s="172">
        <f t="shared" si="37"/>
        <v>8.1538050802726483E-2</v>
      </c>
      <c r="DN70" s="176"/>
      <c r="DO70" s="176"/>
    </row>
    <row r="71" spans="1:119" s="354" customFormat="1" ht="29.25" customHeight="1" x14ac:dyDescent="0.25">
      <c r="A71" s="379">
        <v>23</v>
      </c>
      <c r="B71" s="293" t="s">
        <v>476</v>
      </c>
      <c r="C71" s="293"/>
      <c r="D71" s="312">
        <f t="shared" ref="D71:I72" si="38">SUMIF($J$3:$DM$3,D$3,$J71:$DM71)</f>
        <v>172413000.79000002</v>
      </c>
      <c r="E71" s="312">
        <f t="shared" si="38"/>
        <v>175624925.06</v>
      </c>
      <c r="F71" s="312">
        <f t="shared" si="38"/>
        <v>183025853.61000004</v>
      </c>
      <c r="G71" s="312">
        <f t="shared" si="38"/>
        <v>177662507</v>
      </c>
      <c r="H71" s="312">
        <f t="shared" si="38"/>
        <v>264843277.81999999</v>
      </c>
      <c r="I71" s="312">
        <f t="shared" si="38"/>
        <v>184457508</v>
      </c>
      <c r="J71" s="312">
        <v>6817681.6799999997</v>
      </c>
      <c r="K71" s="312">
        <v>6817681.6799999997</v>
      </c>
      <c r="L71" s="313">
        <v>6508674.2400000002</v>
      </c>
      <c r="M71" s="312">
        <v>7500000</v>
      </c>
      <c r="N71" s="423">
        <v>6518167.1699999999</v>
      </c>
      <c r="O71" s="312">
        <v>8500000</v>
      </c>
      <c r="P71" s="312">
        <v>8352060</v>
      </c>
      <c r="Q71" s="312">
        <v>7772506</v>
      </c>
      <c r="R71" s="313">
        <v>11473673</v>
      </c>
      <c r="S71" s="312">
        <v>7772506</v>
      </c>
      <c r="T71" s="423">
        <v>9301746</v>
      </c>
      <c r="U71" s="312">
        <v>7772506</v>
      </c>
      <c r="V71" s="312">
        <v>6027153.96</v>
      </c>
      <c r="W71" s="312">
        <v>6200000</v>
      </c>
      <c r="X71" s="313">
        <v>4651182.5199999996</v>
      </c>
      <c r="Y71" s="312">
        <v>6200000</v>
      </c>
      <c r="Z71" s="423">
        <v>6584172.4299999997</v>
      </c>
      <c r="AA71" s="312">
        <v>6200000</v>
      </c>
      <c r="AB71" s="312">
        <v>9687845.3300000001</v>
      </c>
      <c r="AC71" s="312">
        <v>9876754</v>
      </c>
      <c r="AD71" s="313">
        <v>9577565.8699999992</v>
      </c>
      <c r="AE71" s="312">
        <v>10000000</v>
      </c>
      <c r="AF71" s="423">
        <v>10708289.58</v>
      </c>
      <c r="AG71" s="312">
        <v>11000000</v>
      </c>
      <c r="AH71" s="312">
        <v>6903993</v>
      </c>
      <c r="AI71" s="312">
        <v>7767000</v>
      </c>
      <c r="AJ71" s="313">
        <v>8854346</v>
      </c>
      <c r="AK71" s="312">
        <v>9110000</v>
      </c>
      <c r="AL71" s="423">
        <v>9707115.8399999999</v>
      </c>
      <c r="AM71" s="312">
        <v>10535000</v>
      </c>
      <c r="AN71" s="312">
        <v>359866.55</v>
      </c>
      <c r="AO71" s="312">
        <v>700000</v>
      </c>
      <c r="AP71" s="313">
        <v>0</v>
      </c>
      <c r="AQ71" s="312">
        <v>700000</v>
      </c>
      <c r="AR71" s="312">
        <v>548333.72</v>
      </c>
      <c r="AS71" s="312">
        <v>700000</v>
      </c>
      <c r="AT71" s="312">
        <v>16116347.17</v>
      </c>
      <c r="AU71" s="312">
        <v>18712519.399999999</v>
      </c>
      <c r="AV71" s="386">
        <v>21243717.66</v>
      </c>
      <c r="AW71" s="312">
        <v>17300000</v>
      </c>
      <c r="AX71" s="423">
        <v>60683734.43</v>
      </c>
      <c r="AY71" s="312">
        <v>18000000</v>
      </c>
      <c r="AZ71" s="312">
        <v>14017305.539999999</v>
      </c>
      <c r="BA71" s="312">
        <v>16725000</v>
      </c>
      <c r="BB71" s="313">
        <v>22047995.609999999</v>
      </c>
      <c r="BC71" s="312">
        <v>17100000</v>
      </c>
      <c r="BD71" s="423"/>
      <c r="BE71" s="312">
        <v>18000000</v>
      </c>
      <c r="BF71" s="312">
        <v>11270754.369999999</v>
      </c>
      <c r="BG71" s="312">
        <v>9500000</v>
      </c>
      <c r="BH71" s="313">
        <v>17628060.960000001</v>
      </c>
      <c r="BI71" s="312">
        <v>10500000</v>
      </c>
      <c r="BJ71" s="423">
        <v>17628060.960000001</v>
      </c>
      <c r="BK71" s="312">
        <v>10500000</v>
      </c>
      <c r="BL71" s="312">
        <v>17465648</v>
      </c>
      <c r="BM71" s="312">
        <v>15000000</v>
      </c>
      <c r="BN71" s="397">
        <v>15697782</v>
      </c>
      <c r="BO71" s="312">
        <v>16000000</v>
      </c>
      <c r="BP71" s="423">
        <v>18991386</v>
      </c>
      <c r="BQ71" s="312">
        <v>17000000</v>
      </c>
      <c r="BR71" s="312">
        <v>15768960</v>
      </c>
      <c r="BS71" s="312">
        <v>15861026.57</v>
      </c>
      <c r="BT71" s="313">
        <v>16886784.449999999</v>
      </c>
      <c r="BU71" s="312">
        <v>15780000</v>
      </c>
      <c r="BV71" s="423">
        <v>18450968</v>
      </c>
      <c r="BW71" s="312">
        <v>15800000</v>
      </c>
      <c r="BX71" s="312">
        <v>20669076</v>
      </c>
      <c r="BY71" s="312">
        <v>21100000</v>
      </c>
      <c r="BZ71" s="313">
        <v>25041372</v>
      </c>
      <c r="CA71" s="312">
        <v>21700000</v>
      </c>
      <c r="CB71" s="423">
        <f>40153108.38</f>
        <v>40153108.380000003</v>
      </c>
      <c r="CC71" s="312">
        <v>22000000</v>
      </c>
      <c r="CD71" s="312">
        <v>13042179</v>
      </c>
      <c r="CE71" s="312">
        <v>13849912</v>
      </c>
      <c r="CF71" s="386">
        <v>13170651.970000001</v>
      </c>
      <c r="CG71" s="312">
        <v>11450000</v>
      </c>
      <c r="CH71" s="423">
        <v>18012420.41</v>
      </c>
      <c r="CI71" s="312">
        <v>11500000</v>
      </c>
      <c r="CJ71" s="312">
        <v>5925403.6100000003</v>
      </c>
      <c r="CK71" s="312">
        <v>6582525.4100000001</v>
      </c>
      <c r="CL71" s="313">
        <v>6639875.0899999999</v>
      </c>
      <c r="CM71" s="312">
        <v>6200000</v>
      </c>
      <c r="CN71" s="423">
        <v>7621126.9199999999</v>
      </c>
      <c r="CO71" s="312">
        <v>6400000</v>
      </c>
      <c r="CP71" s="312">
        <v>9568905.8499999996</v>
      </c>
      <c r="CQ71" s="312">
        <v>9500000</v>
      </c>
      <c r="CR71" s="313">
        <v>9511233</v>
      </c>
      <c r="CS71" s="312">
        <v>10000000</v>
      </c>
      <c r="CT71" s="423">
        <v>9661747.8300000001</v>
      </c>
      <c r="CU71" s="312">
        <v>10000000</v>
      </c>
      <c r="CV71" s="312">
        <v>2100710.0299999998</v>
      </c>
      <c r="CW71" s="312">
        <v>1685000</v>
      </c>
      <c r="CX71" s="313">
        <v>3243482.99</v>
      </c>
      <c r="CY71" s="312">
        <v>1800000</v>
      </c>
      <c r="CZ71" s="423">
        <v>4283825.9800000004</v>
      </c>
      <c r="DA71" s="312">
        <v>2000000</v>
      </c>
      <c r="DB71" s="312">
        <v>7500093.6500000004</v>
      </c>
      <c r="DC71" s="312">
        <v>7025000</v>
      </c>
      <c r="DD71" s="313">
        <v>7792560</v>
      </c>
      <c r="DE71" s="312">
        <v>7600000</v>
      </c>
      <c r="DF71" s="423">
        <v>7787380</v>
      </c>
      <c r="DG71" s="312">
        <v>7600000</v>
      </c>
      <c r="DH71" s="312">
        <v>819017.05</v>
      </c>
      <c r="DI71" s="312">
        <v>950000</v>
      </c>
      <c r="DJ71" s="313">
        <v>684957.21</v>
      </c>
      <c r="DK71" s="312">
        <v>950001</v>
      </c>
      <c r="DL71" s="423">
        <v>573633.21</v>
      </c>
      <c r="DM71" s="312">
        <v>950002</v>
      </c>
      <c r="DN71" s="353"/>
      <c r="DO71" s="353"/>
    </row>
    <row r="72" spans="1:119" s="354" customFormat="1" ht="42" customHeight="1" x14ac:dyDescent="0.25">
      <c r="A72" s="379" t="s">
        <v>447</v>
      </c>
      <c r="B72" s="293" t="s">
        <v>475</v>
      </c>
      <c r="C72" s="293"/>
      <c r="D72" s="312">
        <f t="shared" si="38"/>
        <v>6746394.2000000002</v>
      </c>
      <c r="E72" s="312">
        <f t="shared" si="38"/>
        <v>16481279.5</v>
      </c>
      <c r="F72" s="312">
        <f t="shared" si="38"/>
        <v>9423618.3000000007</v>
      </c>
      <c r="G72" s="312">
        <f t="shared" si="38"/>
        <v>15665692</v>
      </c>
      <c r="H72" s="312">
        <f t="shared" si="38"/>
        <v>55175472.070000008</v>
      </c>
      <c r="I72" s="312">
        <f t="shared" si="38"/>
        <v>16837308</v>
      </c>
      <c r="J72" s="312">
        <v>2054134</v>
      </c>
      <c r="K72" s="312">
        <v>2000000</v>
      </c>
      <c r="L72" s="313">
        <v>597288.19999999995</v>
      </c>
      <c r="M72" s="312">
        <v>2200000</v>
      </c>
      <c r="N72" s="423">
        <v>541213.13</v>
      </c>
      <c r="O72" s="312">
        <v>2500000</v>
      </c>
      <c r="P72" s="312">
        <v>216693</v>
      </c>
      <c r="Q72" s="312">
        <v>880000</v>
      </c>
      <c r="R72" s="313">
        <v>855205</v>
      </c>
      <c r="S72" s="312">
        <v>500000</v>
      </c>
      <c r="T72" s="423">
        <v>263480</v>
      </c>
      <c r="U72" s="312">
        <v>500000</v>
      </c>
      <c r="V72" s="312">
        <v>7500</v>
      </c>
      <c r="W72" s="312">
        <v>500000</v>
      </c>
      <c r="X72" s="313">
        <v>391892</v>
      </c>
      <c r="Y72" s="312">
        <v>500000</v>
      </c>
      <c r="Z72" s="423">
        <v>577273.94999999995</v>
      </c>
      <c r="AA72" s="312">
        <v>500000</v>
      </c>
      <c r="AB72" s="312">
        <v>114650</v>
      </c>
      <c r="AC72" s="312">
        <v>1997031.5</v>
      </c>
      <c r="AD72" s="313">
        <v>159088</v>
      </c>
      <c r="AE72" s="312">
        <v>2000000</v>
      </c>
      <c r="AF72" s="423">
        <v>309592</v>
      </c>
      <c r="AG72" s="312">
        <v>2000000</v>
      </c>
      <c r="AH72" s="312">
        <v>141800</v>
      </c>
      <c r="AI72" s="312">
        <v>100000</v>
      </c>
      <c r="AJ72" s="313">
        <v>29185</v>
      </c>
      <c r="AK72" s="312">
        <v>100000</v>
      </c>
      <c r="AL72" s="423">
        <v>18000</v>
      </c>
      <c r="AM72" s="312">
        <v>100000</v>
      </c>
      <c r="AN72" s="312"/>
      <c r="AO72" s="312"/>
      <c r="AP72" s="313"/>
      <c r="AQ72" s="312"/>
      <c r="AR72" s="312">
        <v>77152.87</v>
      </c>
      <c r="AS72" s="312"/>
      <c r="AT72" s="312">
        <v>438718</v>
      </c>
      <c r="AU72" s="312">
        <v>2500000</v>
      </c>
      <c r="AV72" s="386">
        <v>2095043</v>
      </c>
      <c r="AW72" s="312">
        <v>2600000</v>
      </c>
      <c r="AX72" s="423">
        <v>35053362.640000001</v>
      </c>
      <c r="AY72" s="312">
        <v>2700000</v>
      </c>
      <c r="AZ72" s="312">
        <v>17860</v>
      </c>
      <c r="BA72" s="312">
        <v>500000</v>
      </c>
      <c r="BB72" s="313">
        <v>183635</v>
      </c>
      <c r="BC72" s="312">
        <v>600000</v>
      </c>
      <c r="BD72" s="423"/>
      <c r="BE72" s="312">
        <v>700000</v>
      </c>
      <c r="BF72" s="312">
        <v>372170</v>
      </c>
      <c r="BG72" s="312">
        <v>400000</v>
      </c>
      <c r="BH72" s="313">
        <v>120841.2</v>
      </c>
      <c r="BI72" s="312">
        <v>450000</v>
      </c>
      <c r="BJ72" s="423">
        <v>120841.2</v>
      </c>
      <c r="BK72" s="312">
        <v>480000</v>
      </c>
      <c r="BL72" s="312">
        <v>1041300</v>
      </c>
      <c r="BM72" s="312">
        <v>3500000</v>
      </c>
      <c r="BN72" s="397" t="s">
        <v>785</v>
      </c>
      <c r="BO72" s="312">
        <v>2000000</v>
      </c>
      <c r="BP72" s="423">
        <v>3239783</v>
      </c>
      <c r="BQ72" s="312">
        <v>2200000</v>
      </c>
      <c r="BR72" s="312">
        <v>258000</v>
      </c>
      <c r="BS72" s="312">
        <v>331148</v>
      </c>
      <c r="BT72" s="313">
        <v>350000</v>
      </c>
      <c r="BU72" s="312">
        <v>430492</v>
      </c>
      <c r="BV72" s="423">
        <v>456748</v>
      </c>
      <c r="BW72" s="312">
        <v>532108</v>
      </c>
      <c r="BX72" s="312">
        <v>138337</v>
      </c>
      <c r="BY72" s="312">
        <v>800000</v>
      </c>
      <c r="BZ72" s="313">
        <v>2180200</v>
      </c>
      <c r="CA72" s="312">
        <v>800000</v>
      </c>
      <c r="CB72" s="423">
        <f>347072+12050000</f>
        <v>12397072</v>
      </c>
      <c r="CC72" s="312">
        <v>1200000</v>
      </c>
      <c r="CD72" s="312">
        <v>865960</v>
      </c>
      <c r="CE72" s="312">
        <v>950000</v>
      </c>
      <c r="CF72" s="386">
        <v>890350</v>
      </c>
      <c r="CG72" s="312">
        <v>750000</v>
      </c>
      <c r="CH72" s="423">
        <v>693565.08</v>
      </c>
      <c r="CI72" s="312">
        <v>750000</v>
      </c>
      <c r="CJ72" s="312">
        <v>541512</v>
      </c>
      <c r="CK72" s="312">
        <v>546000</v>
      </c>
      <c r="CL72" s="313">
        <v>327784</v>
      </c>
      <c r="CM72" s="312">
        <v>600000</v>
      </c>
      <c r="CN72" s="423">
        <v>71646</v>
      </c>
      <c r="CO72" s="312">
        <v>700000</v>
      </c>
      <c r="CP72" s="312">
        <v>97564</v>
      </c>
      <c r="CQ72" s="312">
        <v>352000</v>
      </c>
      <c r="CR72" s="313">
        <v>248250</v>
      </c>
      <c r="CS72" s="312">
        <v>700000</v>
      </c>
      <c r="CT72" s="423">
        <v>224993</v>
      </c>
      <c r="CU72" s="312">
        <v>500000</v>
      </c>
      <c r="CV72" s="312">
        <v>105426.2</v>
      </c>
      <c r="CW72" s="312">
        <v>100000</v>
      </c>
      <c r="CX72" s="313">
        <v>144183.1</v>
      </c>
      <c r="CY72" s="312">
        <v>140000</v>
      </c>
      <c r="CZ72" s="423">
        <v>0</v>
      </c>
      <c r="DA72" s="312">
        <v>180000</v>
      </c>
      <c r="DB72" s="312">
        <v>334770</v>
      </c>
      <c r="DC72" s="312">
        <v>725100</v>
      </c>
      <c r="DD72" s="313">
        <v>971515</v>
      </c>
      <c r="DE72" s="312">
        <v>795200</v>
      </c>
      <c r="DF72" s="423">
        <v>994918</v>
      </c>
      <c r="DG72" s="312">
        <v>795200</v>
      </c>
      <c r="DH72" s="312">
        <v>0</v>
      </c>
      <c r="DI72" s="312">
        <v>300000</v>
      </c>
      <c r="DJ72" s="313">
        <v>0</v>
      </c>
      <c r="DK72" s="312">
        <v>500000</v>
      </c>
      <c r="DL72" s="423">
        <v>14990</v>
      </c>
      <c r="DM72" s="312">
        <v>500000</v>
      </c>
      <c r="DN72" s="353"/>
      <c r="DO72" s="353"/>
    </row>
    <row r="73" spans="1:119" s="177" customFormat="1" ht="34.5" customHeight="1" x14ac:dyDescent="0.25">
      <c r="A73" s="379" t="s">
        <v>662</v>
      </c>
      <c r="B73" s="304" t="s">
        <v>675</v>
      </c>
      <c r="C73" s="304"/>
      <c r="D73" s="172">
        <f>IF(ISNUMBER(D72/D71),D72/D71,"")</f>
        <v>3.9129266175334104E-2</v>
      </c>
      <c r="E73" s="172">
        <f t="shared" ref="E73:DB73" si="39">IF(ISNUMBER(E72/E71),E72/E71,"")</f>
        <v>9.384362438514568E-2</v>
      </c>
      <c r="F73" s="172">
        <f t="shared" si="39"/>
        <v>5.148790793283381E-2</v>
      </c>
      <c r="G73" s="172">
        <f t="shared" si="39"/>
        <v>8.8176691101178706E-2</v>
      </c>
      <c r="H73" s="172">
        <f>IF(ISNUMBER(H72/H71),H72/H71,"")</f>
        <v>0.2083325373562997</v>
      </c>
      <c r="I73" s="172">
        <f t="shared" si="39"/>
        <v>9.1280144584843903E-2</v>
      </c>
      <c r="J73" s="172">
        <f t="shared" si="39"/>
        <v>0.30129508774601516</v>
      </c>
      <c r="K73" s="172">
        <f t="shared" si="39"/>
        <v>0.29335485196780264</v>
      </c>
      <c r="L73" s="334">
        <f t="shared" si="39"/>
        <v>9.176802801548721E-2</v>
      </c>
      <c r="M73" s="172">
        <f t="shared" si="39"/>
        <v>0.29333333333333333</v>
      </c>
      <c r="N73" s="172">
        <f>IF(ISNUMBER(N72/N71),N72/N71,"")</f>
        <v>8.3031489663374189E-2</v>
      </c>
      <c r="O73" s="172">
        <f t="shared" si="39"/>
        <v>0.29411764705882354</v>
      </c>
      <c r="P73" s="172">
        <f t="shared" si="39"/>
        <v>2.5944856717983349E-2</v>
      </c>
      <c r="Q73" s="172">
        <f t="shared" si="39"/>
        <v>0.11321959738596535</v>
      </c>
      <c r="R73" s="334">
        <f t="shared" si="39"/>
        <v>7.4536288423070793E-2</v>
      </c>
      <c r="S73" s="172">
        <f t="shared" si="39"/>
        <v>6.4329316696571215E-2</v>
      </c>
      <c r="T73" s="172">
        <f t="shared" si="39"/>
        <v>2.8325864843009044E-2</v>
      </c>
      <c r="U73" s="172">
        <f t="shared" si="39"/>
        <v>6.4329316696571215E-2</v>
      </c>
      <c r="V73" s="172">
        <f t="shared" si="39"/>
        <v>1.2443684116541134E-3</v>
      </c>
      <c r="W73" s="172">
        <f t="shared" si="39"/>
        <v>8.0645161290322578E-2</v>
      </c>
      <c r="X73" s="334">
        <f t="shared" si="39"/>
        <v>8.425642260110662E-2</v>
      </c>
      <c r="Y73" s="172">
        <f t="shared" si="39"/>
        <v>8.0645161290322578E-2</v>
      </c>
      <c r="Z73" s="172">
        <f>IF(ISNUMBER(Z72/Z71),Z72/Z71,"")</f>
        <v>8.7676007294359384E-2</v>
      </c>
      <c r="AA73" s="172">
        <f t="shared" si="39"/>
        <v>8.0645161290322578E-2</v>
      </c>
      <c r="AB73" s="172">
        <f t="shared" si="39"/>
        <v>1.1834416848601773E-2</v>
      </c>
      <c r="AC73" s="172">
        <f t="shared" si="39"/>
        <v>0.2021951240255655</v>
      </c>
      <c r="AD73" s="334">
        <f t="shared" si="39"/>
        <v>1.6610483515265034E-2</v>
      </c>
      <c r="AE73" s="172">
        <f t="shared" si="39"/>
        <v>0.2</v>
      </c>
      <c r="AF73" s="172">
        <f t="shared" si="39"/>
        <v>2.8911433304738849E-2</v>
      </c>
      <c r="AG73" s="172">
        <f t="shared" si="39"/>
        <v>0.18181818181818182</v>
      </c>
      <c r="AH73" s="172">
        <f t="shared" si="39"/>
        <v>2.0538838900908504E-2</v>
      </c>
      <c r="AI73" s="172">
        <f t="shared" si="39"/>
        <v>1.2874983906270118E-2</v>
      </c>
      <c r="AJ73" s="334">
        <f t="shared" si="39"/>
        <v>3.2961214752619786E-3</v>
      </c>
      <c r="AK73" s="172">
        <f t="shared" si="39"/>
        <v>1.0976948408342482E-2</v>
      </c>
      <c r="AL73" s="172">
        <f>IF(ISNUMBER(AL72/AL71),AL72/AL71,"")</f>
        <v>1.8543097967191871E-3</v>
      </c>
      <c r="AM73" s="172">
        <f t="shared" si="39"/>
        <v>9.4921689606074985E-3</v>
      </c>
      <c r="AN73" s="172">
        <f t="shared" ref="AN73:AS73" si="40">IF(ISNUMBER(AN72/AN71),AN72/AN71,"")</f>
        <v>0</v>
      </c>
      <c r="AO73" s="172">
        <f t="shared" si="40"/>
        <v>0</v>
      </c>
      <c r="AP73" s="334" t="str">
        <f t="shared" si="40"/>
        <v/>
      </c>
      <c r="AQ73" s="172">
        <f t="shared" si="40"/>
        <v>0</v>
      </c>
      <c r="AR73" s="172">
        <v>0.14000000000000001</v>
      </c>
      <c r="AS73" s="172">
        <f t="shared" si="40"/>
        <v>0</v>
      </c>
      <c r="AT73" s="172">
        <f t="shared" si="39"/>
        <v>2.7221925376282399E-2</v>
      </c>
      <c r="AU73" s="172">
        <f t="shared" si="39"/>
        <v>0.13360039589324355</v>
      </c>
      <c r="AV73" s="367">
        <f t="shared" si="39"/>
        <v>9.8619414620858784E-2</v>
      </c>
      <c r="AW73" s="172">
        <f t="shared" si="39"/>
        <v>0.15028901734104047</v>
      </c>
      <c r="AX73" s="172">
        <f t="shared" si="39"/>
        <v>0.57764016946641294</v>
      </c>
      <c r="AY73" s="172">
        <f t="shared" si="39"/>
        <v>0.15</v>
      </c>
      <c r="AZ73" s="172">
        <f t="shared" si="39"/>
        <v>1.2741393093725773E-3</v>
      </c>
      <c r="BA73" s="172">
        <f t="shared" si="39"/>
        <v>2.9895366218236172E-2</v>
      </c>
      <c r="BB73" s="405">
        <f t="shared" si="39"/>
        <v>8.3288750255697281E-3</v>
      </c>
      <c r="BC73" s="172">
        <f t="shared" si="39"/>
        <v>3.5087719298245612E-2</v>
      </c>
      <c r="BD73" s="172" t="str">
        <f>IF(ISNUMBER(BD72/BD71),BD72/BD71,"")</f>
        <v/>
      </c>
      <c r="BE73" s="172">
        <f t="shared" si="39"/>
        <v>3.888888888888889E-2</v>
      </c>
      <c r="BF73" s="172">
        <f t="shared" si="39"/>
        <v>3.3020859809581672E-2</v>
      </c>
      <c r="BG73" s="172">
        <f t="shared" si="39"/>
        <v>4.2105263157894736E-2</v>
      </c>
      <c r="BH73" s="334">
        <f t="shared" si="39"/>
        <v>6.855047771516215E-3</v>
      </c>
      <c r="BI73" s="172">
        <f t="shared" si="39"/>
        <v>4.2857142857142858E-2</v>
      </c>
      <c r="BJ73" s="172">
        <f t="shared" si="39"/>
        <v>6.855047771516215E-3</v>
      </c>
      <c r="BK73" s="172">
        <f t="shared" si="39"/>
        <v>4.5714285714285714E-2</v>
      </c>
      <c r="BL73" s="172">
        <f t="shared" si="39"/>
        <v>5.9619889282092484E-2</v>
      </c>
      <c r="BM73" s="172">
        <f t="shared" si="39"/>
        <v>0.23333333333333334</v>
      </c>
      <c r="BN73" s="398">
        <v>0.19800000000000001</v>
      </c>
      <c r="BO73" s="172">
        <f t="shared" si="39"/>
        <v>0.125</v>
      </c>
      <c r="BP73" s="172">
        <f>IF(ISNUMBER(BP72/BP71),BP72/BP71,"")</f>
        <v>0.17059223586946209</v>
      </c>
      <c r="BQ73" s="172">
        <f t="shared" si="39"/>
        <v>0.12941176470588237</v>
      </c>
      <c r="BR73" s="172">
        <f t="shared" si="39"/>
        <v>1.6361256544502618E-2</v>
      </c>
      <c r="BS73" s="172">
        <f t="shared" si="39"/>
        <v>2.087809376893314E-2</v>
      </c>
      <c r="BT73" s="334">
        <f t="shared" si="39"/>
        <v>2.0726266805638063E-2</v>
      </c>
      <c r="BU73" s="172">
        <f t="shared" si="39"/>
        <v>2.7280861850443601E-2</v>
      </c>
      <c r="BV73" s="172">
        <f t="shared" si="39"/>
        <v>2.4754690377220317E-2</v>
      </c>
      <c r="BW73" s="172">
        <f t="shared" si="39"/>
        <v>3.367772151898734E-2</v>
      </c>
      <c r="BX73" s="172">
        <f t="shared" si="39"/>
        <v>6.6929455385427005E-3</v>
      </c>
      <c r="BY73" s="172">
        <f t="shared" si="39"/>
        <v>3.7914691943127965E-2</v>
      </c>
      <c r="BZ73" s="334">
        <f t="shared" si="39"/>
        <v>8.7063919660632011E-2</v>
      </c>
      <c r="CA73" s="172">
        <f t="shared" si="39"/>
        <v>3.6866359447004608E-2</v>
      </c>
      <c r="CB73" s="172">
        <f>IF(ISNUMBER(CB72/CB71),CB72/CB71,"")</f>
        <v>0.30874501377768548</v>
      </c>
      <c r="CC73" s="172">
        <f t="shared" si="39"/>
        <v>5.4545454545454543E-2</v>
      </c>
      <c r="CD73" s="172">
        <f t="shared" si="39"/>
        <v>6.6396880459929281E-2</v>
      </c>
      <c r="CE73" s="172">
        <f t="shared" si="39"/>
        <v>6.8592493584074751E-2</v>
      </c>
      <c r="CF73" s="334">
        <f t="shared" si="39"/>
        <v>6.7601057413712834E-2</v>
      </c>
      <c r="CG73" s="172">
        <f t="shared" si="39"/>
        <v>6.5502183406113537E-2</v>
      </c>
      <c r="CH73" s="172">
        <f t="shared" si="39"/>
        <v>3.8504824127630941E-2</v>
      </c>
      <c r="CI73" s="172">
        <f t="shared" si="39"/>
        <v>6.5217391304347824E-2</v>
      </c>
      <c r="CJ73" s="172">
        <f t="shared" si="39"/>
        <v>9.1388205030644307E-2</v>
      </c>
      <c r="CK73" s="172">
        <f t="shared" si="39"/>
        <v>8.2946888312885367E-2</v>
      </c>
      <c r="CL73" s="334">
        <f t="shared" si="39"/>
        <v>4.9365988901456881E-2</v>
      </c>
      <c r="CM73" s="172">
        <f t="shared" si="39"/>
        <v>9.6774193548387094E-2</v>
      </c>
      <c r="CN73" s="172">
        <f>IF(ISNUMBER(CN72/CN71),CN72/CN71,"")</f>
        <v>9.4009718972112334E-3</v>
      </c>
      <c r="CO73" s="172">
        <f t="shared" si="39"/>
        <v>0.109375</v>
      </c>
      <c r="CP73" s="172">
        <f t="shared" si="39"/>
        <v>1.0195941054221993E-2</v>
      </c>
      <c r="CQ73" s="172">
        <f t="shared" si="39"/>
        <v>3.7052631578947372E-2</v>
      </c>
      <c r="CR73" s="334">
        <f t="shared" si="39"/>
        <v>2.6100716910205018E-2</v>
      </c>
      <c r="CS73" s="172">
        <f t="shared" si="39"/>
        <v>7.0000000000000007E-2</v>
      </c>
      <c r="CT73" s="172">
        <f t="shared" si="39"/>
        <v>2.3286987402154128E-2</v>
      </c>
      <c r="CU73" s="172">
        <f t="shared" si="39"/>
        <v>0.05</v>
      </c>
      <c r="CV73" s="172">
        <f t="shared" si="39"/>
        <v>5.0185984021792862E-2</v>
      </c>
      <c r="CW73" s="172">
        <f t="shared" si="39"/>
        <v>5.9347181008902079E-2</v>
      </c>
      <c r="CX73" s="334">
        <f t="shared" si="39"/>
        <v>4.445316976982204E-2</v>
      </c>
      <c r="CY73" s="172">
        <f t="shared" si="39"/>
        <v>7.7777777777777779E-2</v>
      </c>
      <c r="CZ73" s="172">
        <f>IF(ISNUMBER(CZ72/CZ71),CZ72/CZ71,"")</f>
        <v>0</v>
      </c>
      <c r="DA73" s="172">
        <f t="shared" si="39"/>
        <v>0.09</v>
      </c>
      <c r="DB73" s="172">
        <f t="shared" si="39"/>
        <v>4.4635442652106082E-2</v>
      </c>
      <c r="DC73" s="172">
        <f t="shared" ref="DC73:DM73" si="41">IF(ISNUMBER(DC72/DC71),DC72/DC71,"")</f>
        <v>0.10321708185053381</v>
      </c>
      <c r="DD73" s="334">
        <f t="shared" si="41"/>
        <v>0.1246721231533668</v>
      </c>
      <c r="DE73" s="172">
        <f t="shared" si="41"/>
        <v>0.10463157894736842</v>
      </c>
      <c r="DF73" s="172">
        <f t="shared" si="41"/>
        <v>0.12776029935613775</v>
      </c>
      <c r="DG73" s="172">
        <f t="shared" si="41"/>
        <v>0.10463157894736842</v>
      </c>
      <c r="DH73" s="172">
        <f t="shared" si="41"/>
        <v>0</v>
      </c>
      <c r="DI73" s="172">
        <f t="shared" si="41"/>
        <v>0.31578947368421051</v>
      </c>
      <c r="DJ73" s="334">
        <f t="shared" si="41"/>
        <v>0</v>
      </c>
      <c r="DK73" s="172">
        <f t="shared" si="41"/>
        <v>0.52631523545764691</v>
      </c>
      <c r="DL73" s="172">
        <f>IF(ISNUMBER(DL72/DL71),DL72/DL71,"")</f>
        <v>2.6131680904597557E-2</v>
      </c>
      <c r="DM73" s="172">
        <f t="shared" si="41"/>
        <v>0.52631468144277593</v>
      </c>
      <c r="DN73" s="176"/>
      <c r="DO73" s="176"/>
    </row>
    <row r="74" spans="1:119" ht="46.5" customHeight="1" x14ac:dyDescent="0.25">
      <c r="A74" s="379" t="s">
        <v>467</v>
      </c>
      <c r="B74" s="293" t="s">
        <v>644</v>
      </c>
      <c r="C74" s="293"/>
      <c r="D74" s="294">
        <f t="shared" ref="D74:I74" si="42">SUMIF($J$3:$DM$3,D$3,$J74:$DM74)</f>
        <v>0</v>
      </c>
      <c r="E74" s="294">
        <f t="shared" si="42"/>
        <v>0</v>
      </c>
      <c r="F74" s="294">
        <f t="shared" si="42"/>
        <v>0</v>
      </c>
      <c r="G74" s="294">
        <f t="shared" si="42"/>
        <v>12</v>
      </c>
      <c r="H74" s="294">
        <f t="shared" si="42"/>
        <v>13</v>
      </c>
      <c r="I74" s="294">
        <f t="shared" si="42"/>
        <v>12</v>
      </c>
      <c r="J74" s="294"/>
      <c r="K74" s="294"/>
      <c r="L74" s="295"/>
      <c r="M74" s="294">
        <v>1</v>
      </c>
      <c r="N74" s="324">
        <v>1</v>
      </c>
      <c r="O74" s="294">
        <v>1</v>
      </c>
      <c r="P74" s="294"/>
      <c r="Q74" s="294"/>
      <c r="R74" s="295"/>
      <c r="S74" s="294">
        <v>1</v>
      </c>
      <c r="T74" s="324">
        <v>1</v>
      </c>
      <c r="U74" s="294">
        <v>1</v>
      </c>
      <c r="V74" s="294"/>
      <c r="W74" s="294"/>
      <c r="X74" s="295"/>
      <c r="Y74" s="294"/>
      <c r="Z74" s="324"/>
      <c r="AA74" s="294"/>
      <c r="AB74" s="294"/>
      <c r="AC74" s="294"/>
      <c r="AD74" s="295"/>
      <c r="AE74" s="294">
        <v>1</v>
      </c>
      <c r="AF74" s="324">
        <v>1</v>
      </c>
      <c r="AG74" s="294">
        <v>1</v>
      </c>
      <c r="AH74" s="294"/>
      <c r="AI74" s="294"/>
      <c r="AJ74" s="295"/>
      <c r="AK74" s="294">
        <v>1</v>
      </c>
      <c r="AL74" s="324">
        <v>1</v>
      </c>
      <c r="AM74" s="294">
        <v>1</v>
      </c>
      <c r="AN74" s="294"/>
      <c r="AO74" s="294"/>
      <c r="AP74" s="295"/>
      <c r="AQ74" s="294"/>
      <c r="AR74" s="294"/>
      <c r="AS74" s="294"/>
      <c r="AT74" s="294"/>
      <c r="AU74" s="294"/>
      <c r="AV74" s="387" t="s">
        <v>766</v>
      </c>
      <c r="AW74" s="294">
        <v>1</v>
      </c>
      <c r="AX74" s="324">
        <v>2</v>
      </c>
      <c r="AY74" s="294">
        <v>1</v>
      </c>
      <c r="AZ74" s="294"/>
      <c r="BA74" s="294"/>
      <c r="BB74" s="295"/>
      <c r="BC74" s="294">
        <v>1</v>
      </c>
      <c r="BD74" s="324">
        <v>1</v>
      </c>
      <c r="BE74" s="294">
        <v>1</v>
      </c>
      <c r="BF74" s="294"/>
      <c r="BG74" s="294"/>
      <c r="BH74" s="295"/>
      <c r="BI74" s="294"/>
      <c r="BJ74" s="324"/>
      <c r="BK74" s="294"/>
      <c r="BL74" s="294"/>
      <c r="BM74" s="294"/>
      <c r="BN74" s="389"/>
      <c r="BO74" s="294">
        <v>1</v>
      </c>
      <c r="BP74" s="324">
        <v>1</v>
      </c>
      <c r="BQ74" s="294">
        <v>1</v>
      </c>
      <c r="BR74" s="294"/>
      <c r="BS74" s="294"/>
      <c r="BT74" s="295"/>
      <c r="BU74" s="294"/>
      <c r="BV74" s="324"/>
      <c r="BW74" s="294"/>
      <c r="BX74" s="294"/>
      <c r="BY74" s="294"/>
      <c r="BZ74" s="295"/>
      <c r="CA74" s="294">
        <v>1</v>
      </c>
      <c r="CB74" s="324">
        <v>1</v>
      </c>
      <c r="CC74" s="294">
        <v>1</v>
      </c>
      <c r="CD74" s="294"/>
      <c r="CE74" s="294"/>
      <c r="CF74" s="295" t="s">
        <v>777</v>
      </c>
      <c r="CG74" s="294">
        <v>1</v>
      </c>
      <c r="CH74" s="324">
        <v>1</v>
      </c>
      <c r="CI74" s="294">
        <v>1</v>
      </c>
      <c r="CJ74" s="294"/>
      <c r="CK74" s="294"/>
      <c r="CL74" s="295"/>
      <c r="CM74" s="294">
        <v>1</v>
      </c>
      <c r="CN74" s="324">
        <v>1</v>
      </c>
      <c r="CO74" s="294">
        <v>1</v>
      </c>
      <c r="CP74" s="294"/>
      <c r="CQ74" s="294"/>
      <c r="CR74" s="295"/>
      <c r="CS74" s="294"/>
      <c r="CT74" s="324">
        <v>0</v>
      </c>
      <c r="CU74" s="294"/>
      <c r="CV74" s="294"/>
      <c r="CW74" s="294"/>
      <c r="CX74" s="295"/>
      <c r="CY74" s="294">
        <v>1</v>
      </c>
      <c r="CZ74" s="324">
        <v>1</v>
      </c>
      <c r="DA74" s="294">
        <v>1</v>
      </c>
      <c r="DB74" s="294"/>
      <c r="DC74" s="294"/>
      <c r="DD74" s="295"/>
      <c r="DE74" s="294"/>
      <c r="DF74" s="324"/>
      <c r="DG74" s="294"/>
      <c r="DH74" s="294"/>
      <c r="DI74" s="294"/>
      <c r="DJ74" s="295"/>
      <c r="DK74" s="294">
        <v>1</v>
      </c>
      <c r="DL74" s="324">
        <v>1</v>
      </c>
      <c r="DM74" s="294">
        <v>1</v>
      </c>
      <c r="DN74" s="228" t="s">
        <v>71</v>
      </c>
      <c r="DO74" s="228"/>
    </row>
    <row r="75" spans="1:119" ht="394.5" customHeight="1" x14ac:dyDescent="0.25">
      <c r="A75" s="379" t="s">
        <v>468</v>
      </c>
      <c r="B75" s="293" t="s">
        <v>645</v>
      </c>
      <c r="C75" s="293"/>
      <c r="D75" s="228"/>
      <c r="E75" s="293" t="s">
        <v>718</v>
      </c>
      <c r="F75" s="293" t="s">
        <v>718</v>
      </c>
      <c r="G75" s="293" t="s">
        <v>720</v>
      </c>
      <c r="H75" s="293" t="s">
        <v>720</v>
      </c>
      <c r="I75" s="293" t="s">
        <v>719</v>
      </c>
      <c r="J75" s="293"/>
      <c r="K75" s="293"/>
      <c r="L75" s="310"/>
      <c r="M75" s="293" t="s">
        <v>721</v>
      </c>
      <c r="N75" s="315" t="s">
        <v>852</v>
      </c>
      <c r="O75" s="293" t="s">
        <v>722</v>
      </c>
      <c r="P75" s="228"/>
      <c r="Q75" s="228"/>
      <c r="R75" s="310"/>
      <c r="S75" s="228" t="s">
        <v>723</v>
      </c>
      <c r="T75" s="315" t="s">
        <v>849</v>
      </c>
      <c r="U75" s="228" t="s">
        <v>724</v>
      </c>
      <c r="V75" s="294"/>
      <c r="W75" s="294"/>
      <c r="X75" s="310"/>
      <c r="Y75" s="294"/>
      <c r="Z75" s="315"/>
      <c r="AA75" s="294"/>
      <c r="AB75" s="294"/>
      <c r="AC75" s="294"/>
      <c r="AD75" s="310"/>
      <c r="AE75" s="228" t="s">
        <v>725</v>
      </c>
      <c r="AF75" s="315" t="s">
        <v>842</v>
      </c>
      <c r="AG75" s="228" t="s">
        <v>726</v>
      </c>
      <c r="AH75" s="294"/>
      <c r="AI75" s="294"/>
      <c r="AJ75" s="310"/>
      <c r="AK75" s="228" t="s">
        <v>727</v>
      </c>
      <c r="AL75" s="315" t="s">
        <v>727</v>
      </c>
      <c r="AM75" s="228" t="s">
        <v>728</v>
      </c>
      <c r="AN75" s="294"/>
      <c r="AO75" s="228"/>
      <c r="AP75" s="310"/>
      <c r="AQ75" s="228"/>
      <c r="AR75" s="228"/>
      <c r="AS75" s="228"/>
      <c r="AT75" s="228"/>
      <c r="AU75" s="228"/>
      <c r="AV75" s="310"/>
      <c r="AW75" s="228" t="s">
        <v>729</v>
      </c>
      <c r="AX75" s="228" t="s">
        <v>859</v>
      </c>
      <c r="AY75" s="228" t="s">
        <v>730</v>
      </c>
      <c r="AZ75" s="228"/>
      <c r="BA75" s="228"/>
      <c r="BB75" s="305" t="s">
        <v>795</v>
      </c>
      <c r="BC75" s="228" t="s">
        <v>732</v>
      </c>
      <c r="BD75" s="315" t="s">
        <v>732</v>
      </c>
      <c r="BE75" s="228" t="s">
        <v>731</v>
      </c>
      <c r="BF75" s="228"/>
      <c r="BG75" s="228"/>
      <c r="BH75" s="310"/>
      <c r="BI75" s="228"/>
      <c r="BJ75" s="315"/>
      <c r="BK75" s="228"/>
      <c r="BL75" s="228"/>
      <c r="BM75" s="294"/>
      <c r="BN75" s="399"/>
      <c r="BO75" s="228" t="s">
        <v>733</v>
      </c>
      <c r="BP75" s="315" t="s">
        <v>733</v>
      </c>
      <c r="BQ75" s="228" t="s">
        <v>734</v>
      </c>
      <c r="BR75" s="228"/>
      <c r="BS75" s="228"/>
      <c r="BT75" s="310"/>
      <c r="BU75" s="228"/>
      <c r="BV75" s="315"/>
      <c r="BW75" s="228"/>
      <c r="BX75" s="228"/>
      <c r="BY75" s="228"/>
      <c r="BZ75" s="310"/>
      <c r="CA75" s="228" t="s">
        <v>727</v>
      </c>
      <c r="CB75" s="315" t="s">
        <v>834</v>
      </c>
      <c r="CC75" s="228" t="s">
        <v>735</v>
      </c>
      <c r="CD75" s="228"/>
      <c r="CE75" s="228"/>
      <c r="CF75" s="295" t="s">
        <v>777</v>
      </c>
      <c r="CG75" s="228" t="s">
        <v>736</v>
      </c>
      <c r="CH75" s="315" t="s">
        <v>847</v>
      </c>
      <c r="CI75" s="228" t="s">
        <v>737</v>
      </c>
      <c r="CJ75" s="294"/>
      <c r="CK75" s="294"/>
      <c r="CL75" s="310"/>
      <c r="CM75" s="228" t="s">
        <v>738</v>
      </c>
      <c r="CN75" s="315" t="s">
        <v>833</v>
      </c>
      <c r="CO75" s="228" t="s">
        <v>735</v>
      </c>
      <c r="CP75" s="294"/>
      <c r="CQ75" s="294"/>
      <c r="CR75" s="310"/>
      <c r="CS75" s="294"/>
      <c r="CT75" s="315"/>
      <c r="CU75" s="294"/>
      <c r="CV75" s="294"/>
      <c r="CW75" s="294"/>
      <c r="CX75" s="310"/>
      <c r="CY75" s="228" t="s">
        <v>739</v>
      </c>
      <c r="CZ75" s="315" t="s">
        <v>857</v>
      </c>
      <c r="DA75" s="228" t="s">
        <v>740</v>
      </c>
      <c r="DB75" s="294"/>
      <c r="DC75" s="228"/>
      <c r="DD75" s="310"/>
      <c r="DE75" s="228"/>
      <c r="DF75" s="315"/>
      <c r="DG75" s="228"/>
      <c r="DH75" s="294"/>
      <c r="DI75" s="294"/>
      <c r="DJ75" s="310"/>
      <c r="DK75" s="355" t="s">
        <v>741</v>
      </c>
      <c r="DL75" s="315" t="s">
        <v>830</v>
      </c>
      <c r="DM75" s="355" t="s">
        <v>742</v>
      </c>
      <c r="DN75" s="228" t="s">
        <v>71</v>
      </c>
      <c r="DO75" s="228"/>
    </row>
    <row r="76" spans="1:119" ht="46.5" customHeight="1" x14ac:dyDescent="0.25">
      <c r="A76" s="379" t="s">
        <v>469</v>
      </c>
      <c r="B76" s="293" t="s">
        <v>497</v>
      </c>
      <c r="C76" s="293"/>
      <c r="D76" s="312">
        <f>SUMIF($J$3:$DM$3,D$3,$J76:$DM76)</f>
        <v>179062345.91</v>
      </c>
      <c r="E76" s="312">
        <f t="shared" ref="E76:I77" si="43">SUMIF($J$3:$DM$3,E$3,$J76:$DM76)</f>
        <v>172969348.68000001</v>
      </c>
      <c r="F76" s="312">
        <f t="shared" si="43"/>
        <v>187196167.80999997</v>
      </c>
      <c r="G76" s="312">
        <f t="shared" si="43"/>
        <v>180840001</v>
      </c>
      <c r="H76" s="312">
        <f t="shared" si="43"/>
        <v>285354797.39999998</v>
      </c>
      <c r="I76" s="312">
        <f t="shared" si="43"/>
        <v>187585002</v>
      </c>
      <c r="J76" s="312">
        <v>6937300</v>
      </c>
      <c r="K76" s="312">
        <v>6817681.6799999997</v>
      </c>
      <c r="L76" s="313">
        <v>6754017.0800000001</v>
      </c>
      <c r="M76" s="312">
        <v>7500000</v>
      </c>
      <c r="N76" s="312">
        <v>6061361.2000000002</v>
      </c>
      <c r="O76" s="312">
        <v>8500000</v>
      </c>
      <c r="P76" s="312">
        <v>8869086</v>
      </c>
      <c r="Q76" s="312">
        <v>7071667</v>
      </c>
      <c r="R76" s="313">
        <v>10877801</v>
      </c>
      <c r="S76" s="312">
        <v>7000000</v>
      </c>
      <c r="T76" s="312">
        <v>10819050</v>
      </c>
      <c r="U76" s="312">
        <v>7000000</v>
      </c>
      <c r="V76" s="312">
        <v>6027153.96</v>
      </c>
      <c r="W76" s="312">
        <v>6200000</v>
      </c>
      <c r="X76" s="313">
        <v>5186195.3600000003</v>
      </c>
      <c r="Y76" s="312">
        <v>6200000</v>
      </c>
      <c r="Z76" s="312">
        <v>6239660.8899999997</v>
      </c>
      <c r="AA76" s="312">
        <v>6200000</v>
      </c>
      <c r="AB76" s="312">
        <v>10077000</v>
      </c>
      <c r="AC76" s="312">
        <v>11000000</v>
      </c>
      <c r="AD76" s="313">
        <v>9429303.2599999998</v>
      </c>
      <c r="AE76" s="312">
        <v>12000000</v>
      </c>
      <c r="AF76" s="312">
        <v>10181697.970000001</v>
      </c>
      <c r="AG76" s="312">
        <v>13000000</v>
      </c>
      <c r="AH76" s="312">
        <v>6903993</v>
      </c>
      <c r="AI76" s="312">
        <v>7767000</v>
      </c>
      <c r="AJ76" s="313">
        <v>8854346</v>
      </c>
      <c r="AK76" s="312">
        <v>9110000</v>
      </c>
      <c r="AL76" s="312">
        <v>11011780.02</v>
      </c>
      <c r="AM76" s="312">
        <v>10535000</v>
      </c>
      <c r="AN76" s="312">
        <v>382207.6</v>
      </c>
      <c r="AO76" s="312">
        <v>700000</v>
      </c>
      <c r="AP76" s="313">
        <v>977600</v>
      </c>
      <c r="AQ76" s="312">
        <v>700000</v>
      </c>
      <c r="AR76" s="312">
        <v>524905.52</v>
      </c>
      <c r="AS76" s="312">
        <v>700000</v>
      </c>
      <c r="AT76" s="312">
        <v>16116347.17</v>
      </c>
      <c r="AU76" s="312">
        <v>16300000</v>
      </c>
      <c r="AV76" s="386">
        <v>21058724.949999999</v>
      </c>
      <c r="AW76" s="312">
        <v>17200000</v>
      </c>
      <c r="AX76" s="312">
        <v>60271677.590000004</v>
      </c>
      <c r="AY76" s="312">
        <v>17700000</v>
      </c>
      <c r="AZ76" s="312">
        <v>15436616.4</v>
      </c>
      <c r="BA76" s="312">
        <v>18000000</v>
      </c>
      <c r="BB76" s="313">
        <v>18651942.829999998</v>
      </c>
      <c r="BC76" s="312">
        <v>19000000</v>
      </c>
      <c r="BD76" s="312">
        <v>22841686.039999999</v>
      </c>
      <c r="BE76" s="312">
        <v>20000000</v>
      </c>
      <c r="BF76" s="312">
        <v>12369175</v>
      </c>
      <c r="BG76" s="312">
        <v>11000000</v>
      </c>
      <c r="BH76" s="313">
        <v>17424475.41</v>
      </c>
      <c r="BI76" s="312">
        <v>11000000</v>
      </c>
      <c r="BJ76" s="312">
        <v>17424475.41</v>
      </c>
      <c r="BK76" s="312">
        <v>11000000</v>
      </c>
      <c r="BL76" s="312">
        <v>17465648</v>
      </c>
      <c r="BM76" s="312">
        <v>15000000</v>
      </c>
      <c r="BN76" s="397">
        <v>19851981</v>
      </c>
      <c r="BO76" s="312">
        <v>16000000</v>
      </c>
      <c r="BP76" s="312">
        <v>14811926</v>
      </c>
      <c r="BQ76" s="312">
        <v>17000000</v>
      </c>
      <c r="BR76" s="312">
        <v>15723084</v>
      </c>
      <c r="BS76" s="312">
        <v>15770000</v>
      </c>
      <c r="BT76" s="313">
        <v>16934480.989999998</v>
      </c>
      <c r="BU76" s="312">
        <v>15780000</v>
      </c>
      <c r="BV76" s="312">
        <v>18450968</v>
      </c>
      <c r="BW76" s="312">
        <v>15800000</v>
      </c>
      <c r="BX76" s="312">
        <v>22107524</v>
      </c>
      <c r="BY76" s="312">
        <v>22500000</v>
      </c>
      <c r="BZ76" s="313">
        <v>25814790</v>
      </c>
      <c r="CA76" s="312">
        <v>23000000</v>
      </c>
      <c r="CB76" s="312">
        <v>41711021.509999998</v>
      </c>
      <c r="CC76" s="312">
        <v>23000000</v>
      </c>
      <c r="CD76" s="312">
        <v>14606771</v>
      </c>
      <c r="CE76" s="312">
        <v>11368000</v>
      </c>
      <c r="CF76" s="386">
        <v>14630451.689999999</v>
      </c>
      <c r="CG76" s="312">
        <v>11450000</v>
      </c>
      <c r="CH76" s="312">
        <v>18366510.960000001</v>
      </c>
      <c r="CI76" s="312">
        <v>11500000</v>
      </c>
      <c r="CJ76" s="312">
        <v>5725599.2000000002</v>
      </c>
      <c r="CK76" s="312">
        <v>6000000</v>
      </c>
      <c r="CL76" s="313">
        <v>6639875.0899999999</v>
      </c>
      <c r="CM76" s="312">
        <v>6300000</v>
      </c>
      <c r="CN76" s="312">
        <v>7620659.9299999997</v>
      </c>
      <c r="CO76" s="312">
        <v>6500000</v>
      </c>
      <c r="CP76" s="312">
        <v>9568905.8499999996</v>
      </c>
      <c r="CQ76" s="312">
        <v>7000000</v>
      </c>
      <c r="CR76" s="313">
        <v>9511233</v>
      </c>
      <c r="CS76" s="312">
        <v>7500000</v>
      </c>
      <c r="CT76" s="312">
        <v>9661747.8300000001</v>
      </c>
      <c r="CU76" s="312">
        <v>8000000</v>
      </c>
      <c r="CV76" s="312">
        <v>2426824.0299999998</v>
      </c>
      <c r="CW76" s="312">
        <v>2500000</v>
      </c>
      <c r="CX76" s="313">
        <v>3545908.35</v>
      </c>
      <c r="CY76" s="312">
        <v>2550000</v>
      </c>
      <c r="CZ76" s="312">
        <v>4080400.62</v>
      </c>
      <c r="DA76" s="312">
        <v>2600000</v>
      </c>
      <c r="DB76" s="312">
        <v>7500093.6500000004</v>
      </c>
      <c r="DC76" s="312">
        <v>7025000</v>
      </c>
      <c r="DD76" s="313">
        <v>7792560</v>
      </c>
      <c r="DE76" s="312">
        <v>7600000</v>
      </c>
      <c r="DF76" s="435">
        <v>7250163.1200000001</v>
      </c>
      <c r="DG76" s="312">
        <v>7600000</v>
      </c>
      <c r="DH76" s="312">
        <v>819017.05</v>
      </c>
      <c r="DI76" s="312">
        <v>950000</v>
      </c>
      <c r="DJ76" s="313">
        <v>684957.21</v>
      </c>
      <c r="DK76" s="312">
        <v>950001</v>
      </c>
      <c r="DL76" s="312">
        <v>600629.38</v>
      </c>
      <c r="DM76" s="312">
        <v>950002</v>
      </c>
      <c r="DN76" s="228" t="s">
        <v>71</v>
      </c>
      <c r="DO76" s="228"/>
    </row>
    <row r="77" spans="1:119" ht="54.75" customHeight="1" x14ac:dyDescent="0.25">
      <c r="A77" s="379" t="s">
        <v>470</v>
      </c>
      <c r="B77" s="293" t="s">
        <v>498</v>
      </c>
      <c r="C77" s="293"/>
      <c r="D77" s="312">
        <f>SUMIF($J$3:$DM$3,D$3,$J77:$DM77)</f>
        <v>127691113.03999999</v>
      </c>
      <c r="E77" s="312">
        <f t="shared" si="43"/>
        <v>129970600</v>
      </c>
      <c r="F77" s="312">
        <f t="shared" si="43"/>
        <v>131810317.98999999</v>
      </c>
      <c r="G77" s="312">
        <f t="shared" si="43"/>
        <v>136756000</v>
      </c>
      <c r="H77" s="312">
        <f t="shared" si="43"/>
        <v>180849683.04000002</v>
      </c>
      <c r="I77" s="312">
        <f t="shared" si="43"/>
        <v>143224000</v>
      </c>
      <c r="J77" s="312">
        <v>3982600</v>
      </c>
      <c r="K77" s="312">
        <v>3982600</v>
      </c>
      <c r="L77" s="313">
        <v>4400309</v>
      </c>
      <c r="M77" s="312">
        <v>4500000</v>
      </c>
      <c r="N77" s="312">
        <v>4983438.34</v>
      </c>
      <c r="O77" s="312">
        <v>5000000</v>
      </c>
      <c r="P77" s="312">
        <v>6104397</v>
      </c>
      <c r="Q77" s="312">
        <v>4801000</v>
      </c>
      <c r="R77" s="313">
        <v>6490376</v>
      </c>
      <c r="S77" s="312">
        <v>4000000</v>
      </c>
      <c r="T77" s="312">
        <v>7468619.4500000002</v>
      </c>
      <c r="U77" s="312">
        <v>4000000</v>
      </c>
      <c r="V77" s="312">
        <v>5200000</v>
      </c>
      <c r="W77" s="312">
        <v>5200000</v>
      </c>
      <c r="X77" s="313">
        <v>5017818.26</v>
      </c>
      <c r="Y77" s="312">
        <v>5200000</v>
      </c>
      <c r="Z77" s="312">
        <v>5466408.2999999998</v>
      </c>
      <c r="AA77" s="312">
        <v>5200000</v>
      </c>
      <c r="AB77" s="312">
        <v>8990000</v>
      </c>
      <c r="AC77" s="312">
        <v>10000000</v>
      </c>
      <c r="AD77" s="313">
        <v>6094190.7699999996</v>
      </c>
      <c r="AE77" s="312">
        <v>11000000</v>
      </c>
      <c r="AF77" s="312">
        <v>6615704.7000000002</v>
      </c>
      <c r="AG77" s="312">
        <v>12000000</v>
      </c>
      <c r="AH77" s="312">
        <v>6268600</v>
      </c>
      <c r="AI77" s="312">
        <v>7237000</v>
      </c>
      <c r="AJ77" s="313">
        <v>8046440</v>
      </c>
      <c r="AK77" s="312">
        <v>8610000</v>
      </c>
      <c r="AL77" s="312">
        <v>10257697.640000001</v>
      </c>
      <c r="AM77" s="312">
        <v>10035000</v>
      </c>
      <c r="AN77" s="312">
        <v>0</v>
      </c>
      <c r="AO77" s="312">
        <v>0</v>
      </c>
      <c r="AP77" s="313"/>
      <c r="AQ77" s="312">
        <v>0</v>
      </c>
      <c r="AR77" s="312"/>
      <c r="AS77" s="312">
        <v>0</v>
      </c>
      <c r="AT77" s="312">
        <v>7858352.1699999999</v>
      </c>
      <c r="AU77" s="312">
        <v>8000000</v>
      </c>
      <c r="AV77" s="386">
        <v>10295390</v>
      </c>
      <c r="AW77" s="312">
        <v>8100000</v>
      </c>
      <c r="AX77" s="312">
        <v>11626194.890000001</v>
      </c>
      <c r="AY77" s="312">
        <v>8200000</v>
      </c>
      <c r="AZ77" s="312">
        <v>14474555.199999999</v>
      </c>
      <c r="BA77" s="312">
        <v>17000000</v>
      </c>
      <c r="BB77" s="313">
        <v>18507842.829999998</v>
      </c>
      <c r="BC77" s="312">
        <v>18000000</v>
      </c>
      <c r="BD77" s="312">
        <v>21901944.039999999</v>
      </c>
      <c r="BE77" s="312">
        <v>19000000</v>
      </c>
      <c r="BF77" s="312">
        <v>9775998.2699999996</v>
      </c>
      <c r="BG77" s="312">
        <v>9800000</v>
      </c>
      <c r="BH77" s="313">
        <v>14684341.060000001</v>
      </c>
      <c r="BI77" s="312">
        <v>10500000</v>
      </c>
      <c r="BJ77" s="312">
        <v>14684341.060000001</v>
      </c>
      <c r="BK77" s="312">
        <v>10500000</v>
      </c>
      <c r="BL77" s="312">
        <v>8374268.0999999996</v>
      </c>
      <c r="BM77" s="312">
        <v>9000000</v>
      </c>
      <c r="BN77" s="397">
        <v>8074217</v>
      </c>
      <c r="BO77" s="312">
        <v>10000000</v>
      </c>
      <c r="BP77" s="312">
        <v>9526176</v>
      </c>
      <c r="BQ77" s="312">
        <v>11000000</v>
      </c>
      <c r="BR77" s="312">
        <v>10561433</v>
      </c>
      <c r="BS77" s="312">
        <v>10670000</v>
      </c>
      <c r="BT77" s="313">
        <v>11772973.23</v>
      </c>
      <c r="BU77" s="312">
        <v>11046000</v>
      </c>
      <c r="BV77" s="312">
        <v>13388060</v>
      </c>
      <c r="BW77" s="312">
        <v>11139000</v>
      </c>
      <c r="BX77" s="312">
        <v>18919452</v>
      </c>
      <c r="BY77" s="312">
        <v>20000000</v>
      </c>
      <c r="BZ77" s="313">
        <v>22770723</v>
      </c>
      <c r="CA77" s="312">
        <v>20500000</v>
      </c>
      <c r="CB77" s="312">
        <v>27150270</v>
      </c>
      <c r="CC77" s="312">
        <v>20500000</v>
      </c>
      <c r="CD77" s="312">
        <v>9969625</v>
      </c>
      <c r="CE77" s="312">
        <v>9610000</v>
      </c>
      <c r="CF77" s="386">
        <f>10854053+1581150</f>
        <v>12435203</v>
      </c>
      <c r="CG77" s="312">
        <v>9800000</v>
      </c>
      <c r="CH77" s="312">
        <v>12874145</v>
      </c>
      <c r="CI77" s="312">
        <v>9900000</v>
      </c>
      <c r="CJ77" s="312">
        <v>4727695.4000000004</v>
      </c>
      <c r="CK77" s="312">
        <v>5000000</v>
      </c>
      <c r="CL77" s="313">
        <v>5479890.6900000004</v>
      </c>
      <c r="CM77" s="312">
        <v>5250000</v>
      </c>
      <c r="CN77" s="312">
        <v>6387855.1299999999</v>
      </c>
      <c r="CO77" s="312">
        <v>5450000</v>
      </c>
      <c r="CP77" s="312">
        <v>7603005.8499999996</v>
      </c>
      <c r="CQ77" s="312">
        <v>5000000</v>
      </c>
      <c r="CR77" s="313">
        <v>6635130</v>
      </c>
      <c r="CS77" s="312">
        <v>5000000</v>
      </c>
      <c r="CT77" s="312">
        <v>7693887.0499999998</v>
      </c>
      <c r="CU77" s="312">
        <v>6000000</v>
      </c>
      <c r="CV77" s="312">
        <v>377500</v>
      </c>
      <c r="CW77" s="312">
        <v>500000</v>
      </c>
      <c r="CX77" s="313">
        <v>952140</v>
      </c>
      <c r="CY77" s="312">
        <v>550000</v>
      </c>
      <c r="CZ77" s="312">
        <v>1572221</v>
      </c>
      <c r="DA77" s="312">
        <v>600000</v>
      </c>
      <c r="DB77" s="312">
        <v>3697724</v>
      </c>
      <c r="DC77" s="312">
        <v>3270000</v>
      </c>
      <c r="DD77" s="313">
        <v>4154967</v>
      </c>
      <c r="DE77" s="312">
        <v>3800000</v>
      </c>
      <c r="DF77" s="435">
        <v>3967750</v>
      </c>
      <c r="DG77" s="312">
        <v>3800000</v>
      </c>
      <c r="DH77" s="312">
        <v>805907.05</v>
      </c>
      <c r="DI77" s="312">
        <v>900000</v>
      </c>
      <c r="DJ77" s="313">
        <v>682707.21</v>
      </c>
      <c r="DK77" s="312">
        <v>900000</v>
      </c>
      <c r="DL77" s="312">
        <v>600629.38</v>
      </c>
      <c r="DM77" s="312">
        <v>900000</v>
      </c>
      <c r="DN77" s="228" t="s">
        <v>71</v>
      </c>
      <c r="DO77" s="228"/>
    </row>
    <row r="78" spans="1:119" ht="52.5" customHeight="1" x14ac:dyDescent="0.25">
      <c r="A78" s="379" t="s">
        <v>661</v>
      </c>
      <c r="B78" s="293" t="s">
        <v>473</v>
      </c>
      <c r="C78" s="293"/>
      <c r="D78" s="172">
        <f>IF(ISNUMBER(D77/D76),D77/D76,"")</f>
        <v>0.71310979642911565</v>
      </c>
      <c r="E78" s="172">
        <f t="shared" ref="E78:CV78" si="44">IF(ISNUMBER(E77/E76),E77/E76,"")</f>
        <v>0.75140827546532907</v>
      </c>
      <c r="F78" s="172">
        <f t="shared" si="44"/>
        <v>0.70412936083063726</v>
      </c>
      <c r="G78" s="172">
        <f t="shared" si="44"/>
        <v>0.75622649438052147</v>
      </c>
      <c r="H78" s="172">
        <f>IF(ISNUMBER(H77/H76),H77/H76,"")</f>
        <v>0.63377130746637322</v>
      </c>
      <c r="I78" s="172">
        <f t="shared" si="44"/>
        <v>0.7635151982992755</v>
      </c>
      <c r="J78" s="172">
        <f t="shared" si="44"/>
        <v>0.57408501866720485</v>
      </c>
      <c r="K78" s="172">
        <f t="shared" si="44"/>
        <v>0.58415751672348537</v>
      </c>
      <c r="L78" s="334">
        <f t="shared" si="44"/>
        <v>0.65150990112687124</v>
      </c>
      <c r="M78" s="172">
        <f t="shared" si="44"/>
        <v>0.6</v>
      </c>
      <c r="N78" s="172">
        <f>IF(ISNUMBER(N77/N76),N77/N76,"")</f>
        <v>0.82216488599953419</v>
      </c>
      <c r="O78" s="172">
        <f t="shared" si="44"/>
        <v>0.58823529411764708</v>
      </c>
      <c r="P78" s="172">
        <f t="shared" si="44"/>
        <v>0.68827802549214201</v>
      </c>
      <c r="Q78" s="172">
        <f t="shared" si="44"/>
        <v>0.67890640212555253</v>
      </c>
      <c r="R78" s="334">
        <f t="shared" si="44"/>
        <v>0.59666250559281242</v>
      </c>
      <c r="S78" s="172">
        <f t="shared" si="44"/>
        <v>0.5714285714285714</v>
      </c>
      <c r="T78" s="172">
        <f t="shared" si="44"/>
        <v>0.69032118808952725</v>
      </c>
      <c r="U78" s="172">
        <f t="shared" si="44"/>
        <v>0.5714285714285714</v>
      </c>
      <c r="V78" s="172">
        <f t="shared" si="44"/>
        <v>0.86276209874685195</v>
      </c>
      <c r="W78" s="172">
        <f t="shared" si="44"/>
        <v>0.83870967741935487</v>
      </c>
      <c r="X78" s="334">
        <f t="shared" si="44"/>
        <v>0.9675335986571858</v>
      </c>
      <c r="Y78" s="172">
        <f t="shared" si="44"/>
        <v>0.83870967741935487</v>
      </c>
      <c r="Z78" s="172">
        <f>IF(ISNUMBER(Z77/Z76),Z77/Z76,"")</f>
        <v>0.87607458103384206</v>
      </c>
      <c r="AA78" s="172">
        <f t="shared" si="44"/>
        <v>0.83870967741935487</v>
      </c>
      <c r="AB78" s="172">
        <f t="shared" si="44"/>
        <v>0.89213059442294329</v>
      </c>
      <c r="AC78" s="172">
        <f t="shared" si="44"/>
        <v>0.90909090909090906</v>
      </c>
      <c r="AD78" s="334">
        <f t="shared" si="44"/>
        <v>0.64630340142438047</v>
      </c>
      <c r="AE78" s="172">
        <f t="shared" si="44"/>
        <v>0.91666666666666663</v>
      </c>
      <c r="AF78" s="172">
        <f t="shared" si="44"/>
        <v>0.6497643830619344</v>
      </c>
      <c r="AG78" s="172">
        <f t="shared" si="44"/>
        <v>0.92307692307692313</v>
      </c>
      <c r="AH78" s="172">
        <f t="shared" si="44"/>
        <v>0.90796731688459131</v>
      </c>
      <c r="AI78" s="172">
        <f t="shared" si="44"/>
        <v>0.93176258529676836</v>
      </c>
      <c r="AJ78" s="334">
        <f t="shared" si="44"/>
        <v>0.90875599394918605</v>
      </c>
      <c r="AK78" s="172">
        <f t="shared" si="44"/>
        <v>0.94511525795828755</v>
      </c>
      <c r="AL78" s="172">
        <f>IF(ISNUMBER(AL77/AL76),AL77/AL76,"")</f>
        <v>0.93152039192297642</v>
      </c>
      <c r="AM78" s="172">
        <f t="shared" si="44"/>
        <v>0.95253915519696253</v>
      </c>
      <c r="AN78" s="172">
        <f t="shared" si="44"/>
        <v>0</v>
      </c>
      <c r="AO78" s="172">
        <f t="shared" si="44"/>
        <v>0</v>
      </c>
      <c r="AP78" s="172">
        <f t="shared" si="44"/>
        <v>0</v>
      </c>
      <c r="AQ78" s="172">
        <f t="shared" si="44"/>
        <v>0</v>
      </c>
      <c r="AR78" s="172">
        <f t="shared" si="44"/>
        <v>0</v>
      </c>
      <c r="AS78" s="172">
        <f t="shared" si="44"/>
        <v>0</v>
      </c>
      <c r="AT78" s="172">
        <f t="shared" si="44"/>
        <v>0.4876013210132405</v>
      </c>
      <c r="AU78" s="172">
        <f t="shared" si="44"/>
        <v>0.49079754601226994</v>
      </c>
      <c r="AV78" s="367">
        <f t="shared" si="44"/>
        <v>0.48888952319974149</v>
      </c>
      <c r="AW78" s="172">
        <f t="shared" si="44"/>
        <v>0.47093023255813954</v>
      </c>
      <c r="AX78" s="172">
        <f t="shared" si="44"/>
        <v>0.19289648728690711</v>
      </c>
      <c r="AY78" s="172">
        <f t="shared" si="44"/>
        <v>0.4632768361581921</v>
      </c>
      <c r="AZ78" s="172">
        <f t="shared" si="44"/>
        <v>0.93767667893852691</v>
      </c>
      <c r="BA78" s="172">
        <f t="shared" si="44"/>
        <v>0.94444444444444442</v>
      </c>
      <c r="BB78" s="334">
        <f t="shared" si="44"/>
        <v>0.99227426325968426</v>
      </c>
      <c r="BC78" s="172">
        <f t="shared" si="44"/>
        <v>0.94736842105263153</v>
      </c>
      <c r="BD78" s="172">
        <f>IF(ISNUMBER(BD77/BD76),BD77/BD76,"")</f>
        <v>0.95885846612398318</v>
      </c>
      <c r="BE78" s="172">
        <f t="shared" si="44"/>
        <v>0.95</v>
      </c>
      <c r="BF78" s="172">
        <f t="shared" si="44"/>
        <v>0.79035168230702524</v>
      </c>
      <c r="BG78" s="172">
        <f t="shared" si="44"/>
        <v>0.89090909090909087</v>
      </c>
      <c r="BH78" s="334">
        <f t="shared" si="44"/>
        <v>0.84274221831508211</v>
      </c>
      <c r="BI78" s="172">
        <f t="shared" si="44"/>
        <v>0.95454545454545459</v>
      </c>
      <c r="BJ78" s="172">
        <f t="shared" si="44"/>
        <v>0.84274221831508211</v>
      </c>
      <c r="BK78" s="172">
        <f t="shared" si="44"/>
        <v>0.95454545454545459</v>
      </c>
      <c r="BL78" s="172">
        <f t="shared" si="44"/>
        <v>0.4794707931821367</v>
      </c>
      <c r="BM78" s="172">
        <f t="shared" si="44"/>
        <v>0.6</v>
      </c>
      <c r="BN78" s="398">
        <f t="shared" si="44"/>
        <v>0.40672097157457487</v>
      </c>
      <c r="BO78" s="172">
        <f t="shared" si="44"/>
        <v>0.625</v>
      </c>
      <c r="BP78" s="172">
        <f>IF(ISNUMBER(BP77/BP76),BP77/BP76,"")</f>
        <v>0.64314228953074704</v>
      </c>
      <c r="BQ78" s="172">
        <f t="shared" si="44"/>
        <v>0.6470588235294118</v>
      </c>
      <c r="BR78" s="172">
        <f t="shared" si="44"/>
        <v>0.671715103729014</v>
      </c>
      <c r="BS78" s="172">
        <f t="shared" si="44"/>
        <v>0.6766011414077362</v>
      </c>
      <c r="BT78" s="334">
        <f t="shared" si="44"/>
        <v>0.6952072069378491</v>
      </c>
      <c r="BU78" s="172">
        <f t="shared" si="44"/>
        <v>0.7</v>
      </c>
      <c r="BV78" s="172">
        <f t="shared" si="44"/>
        <v>0.72560203887405794</v>
      </c>
      <c r="BW78" s="172">
        <f t="shared" si="44"/>
        <v>0.70499999999999996</v>
      </c>
      <c r="BX78" s="172">
        <f t="shared" si="44"/>
        <v>0.85579244423753653</v>
      </c>
      <c r="BY78" s="172">
        <f t="shared" si="44"/>
        <v>0.88888888888888884</v>
      </c>
      <c r="BZ78" s="334">
        <f t="shared" si="44"/>
        <v>0.88208050501282409</v>
      </c>
      <c r="CA78" s="172">
        <f t="shared" si="44"/>
        <v>0.89130434782608692</v>
      </c>
      <c r="CB78" s="172">
        <f>IF(ISNUMBER(CB77/CB76),CB77/CB76,"")</f>
        <v>0.65091357193184218</v>
      </c>
      <c r="CC78" s="172">
        <f t="shared" si="44"/>
        <v>0.89130434782608692</v>
      </c>
      <c r="CD78" s="172">
        <f t="shared" si="44"/>
        <v>0.68253449034013058</v>
      </c>
      <c r="CE78" s="172">
        <f t="shared" si="44"/>
        <v>0.84535538353272344</v>
      </c>
      <c r="CF78" s="334">
        <f t="shared" si="44"/>
        <v>0.84995345758870422</v>
      </c>
      <c r="CG78" s="172">
        <f t="shared" si="44"/>
        <v>0.85589519650655022</v>
      </c>
      <c r="CH78" s="172">
        <f t="shared" si="44"/>
        <v>0.70095757588571406</v>
      </c>
      <c r="CI78" s="172">
        <f t="shared" si="44"/>
        <v>0.86086956521739133</v>
      </c>
      <c r="CJ78" s="172">
        <f t="shared" si="44"/>
        <v>0.82571190103561565</v>
      </c>
      <c r="CK78" s="172">
        <f t="shared" si="44"/>
        <v>0.83333333333333337</v>
      </c>
      <c r="CL78" s="334">
        <f t="shared" si="44"/>
        <v>0.82530026780970678</v>
      </c>
      <c r="CM78" s="172">
        <f t="shared" si="44"/>
        <v>0.83333333333333337</v>
      </c>
      <c r="CN78" s="172">
        <f>IF(ISNUMBER(CN77/CN76),CN77/CN76,"")</f>
        <v>0.83822860338553384</v>
      </c>
      <c r="CO78" s="172">
        <f t="shared" si="44"/>
        <v>0.83846153846153848</v>
      </c>
      <c r="CP78" s="172">
        <f t="shared" si="44"/>
        <v>0.79455331353270653</v>
      </c>
      <c r="CQ78" s="172">
        <f t="shared" si="44"/>
        <v>0.7142857142857143</v>
      </c>
      <c r="CR78" s="334">
        <f t="shared" si="44"/>
        <v>0.69760986824736604</v>
      </c>
      <c r="CS78" s="172">
        <f t="shared" si="44"/>
        <v>0.66666666666666663</v>
      </c>
      <c r="CT78" s="172">
        <f t="shared" si="44"/>
        <v>0.79632455590594731</v>
      </c>
      <c r="CU78" s="172">
        <f t="shared" si="44"/>
        <v>0.75</v>
      </c>
      <c r="CV78" s="172">
        <f t="shared" si="44"/>
        <v>0.15555309957928842</v>
      </c>
      <c r="CW78" s="172">
        <f t="shared" ref="CW78:DM78" si="45">IF(ISNUMBER(CW77/CW76),CW77/CW76,"")</f>
        <v>0.2</v>
      </c>
      <c r="CX78" s="334">
        <f t="shared" si="45"/>
        <v>0.26851793842895005</v>
      </c>
      <c r="CY78" s="172">
        <f t="shared" si="45"/>
        <v>0.21568627450980393</v>
      </c>
      <c r="CZ78" s="172">
        <f t="shared" si="45"/>
        <v>0.38531045022731125</v>
      </c>
      <c r="DA78" s="172">
        <f t="shared" si="45"/>
        <v>0.23076923076923078</v>
      </c>
      <c r="DB78" s="172">
        <f t="shared" si="45"/>
        <v>0.49302371044393556</v>
      </c>
      <c r="DC78" s="172">
        <f t="shared" si="45"/>
        <v>0.46548042704626336</v>
      </c>
      <c r="DD78" s="334">
        <f t="shared" si="45"/>
        <v>0.53319666451076408</v>
      </c>
      <c r="DE78" s="172">
        <f t="shared" si="45"/>
        <v>0.5</v>
      </c>
      <c r="DF78" s="172">
        <f>IF(ISNUMBER(DF77/DF76),DF77/DF76,"")</f>
        <v>0.54726354901653573</v>
      </c>
      <c r="DG78" s="172">
        <f t="shared" si="45"/>
        <v>0.5</v>
      </c>
      <c r="DH78" s="172">
        <f t="shared" si="45"/>
        <v>0.98399300722738314</v>
      </c>
      <c r="DI78" s="172">
        <f t="shared" si="45"/>
        <v>0.94736842105263153</v>
      </c>
      <c r="DJ78" s="334">
        <f t="shared" si="45"/>
        <v>0.99671512327025513</v>
      </c>
      <c r="DK78" s="172">
        <f t="shared" si="45"/>
        <v>0.94736742382376438</v>
      </c>
      <c r="DL78" s="172">
        <f t="shared" si="45"/>
        <v>1</v>
      </c>
      <c r="DM78" s="172">
        <f t="shared" si="45"/>
        <v>0.94736642659699666</v>
      </c>
      <c r="DN78" s="228"/>
      <c r="DO78" s="228"/>
    </row>
  </sheetData>
  <sheetProtection formatCells="0" formatColumns="0" formatRows="0" autoFilter="0" pivotTables="0"/>
  <autoFilter ref="A3:I78"/>
  <mergeCells count="24">
    <mergeCell ref="DO2:DO3"/>
    <mergeCell ref="CV2:DA2"/>
    <mergeCell ref="DB2:DG2"/>
    <mergeCell ref="DH2:DM2"/>
    <mergeCell ref="DN2:DN3"/>
    <mergeCell ref="BL2:BQ2"/>
    <mergeCell ref="BR2:BW2"/>
    <mergeCell ref="BX2:CC2"/>
    <mergeCell ref="CD2:CI2"/>
    <mergeCell ref="CJ2:CO2"/>
    <mergeCell ref="CP2:CU2"/>
    <mergeCell ref="AB2:AG2"/>
    <mergeCell ref="AH2:AM2"/>
    <mergeCell ref="AT2:AY2"/>
    <mergeCell ref="AZ2:BE2"/>
    <mergeCell ref="BF2:BK2"/>
    <mergeCell ref="AN2:AS2"/>
    <mergeCell ref="V2:AA2"/>
    <mergeCell ref="A2:A3"/>
    <mergeCell ref="B2:B3"/>
    <mergeCell ref="D2:I2"/>
    <mergeCell ref="J2:O2"/>
    <mergeCell ref="P2:U2"/>
    <mergeCell ref="C2:C3"/>
  </mergeCells>
  <pageMargins left="0.70866141732283472" right="0.70866141732283472" top="0.74803149606299213" bottom="0.74803149606299213" header="0.31496062992125984" footer="0.31496062992125984"/>
  <pageSetup paperSize="9" scale="73" fitToHeight="3" orientation="landscape" r:id="rId1"/>
  <colBreaks count="10" manualBreakCount="10">
    <brk id="9" max="1048575" man="1"/>
    <brk id="15" max="1048575" man="1"/>
    <brk id="27" max="53" man="1"/>
    <brk id="45" max="1048575" man="1"/>
    <brk id="51" max="53" man="1"/>
    <brk id="57" max="53" man="1"/>
    <brk id="63" max="53" man="1"/>
    <brk id="81" max="53" man="1"/>
    <brk id="93" max="1048575" man="1"/>
    <brk id="105"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DO78"/>
  <sheetViews>
    <sheetView showGridLines="0" showZeros="0" tabSelected="1" zoomScale="50" zoomScaleNormal="50" workbookViewId="0">
      <pane xSplit="2" ySplit="3" topLeftCell="G4" activePane="bottomRight" state="frozen"/>
      <selection pane="topRight" activeCell="C1" sqref="C1"/>
      <selection pane="bottomLeft" activeCell="A4" sqref="A4"/>
      <selection pane="bottomRight" activeCell="DO53" sqref="DO53"/>
    </sheetView>
  </sheetViews>
  <sheetFormatPr defaultRowHeight="15.75" x14ac:dyDescent="0.25"/>
  <cols>
    <col min="1" max="1" width="6.125" style="285" customWidth="1"/>
    <col min="2" max="2" width="77.875" style="286" customWidth="1"/>
    <col min="3" max="3" width="19.75" style="286" hidden="1" customWidth="1"/>
    <col min="4" max="6" width="46.625" style="287" hidden="1" customWidth="1"/>
    <col min="7" max="8" width="73.875" style="287" customWidth="1"/>
    <col min="9" max="9" width="70.625" style="287" hidden="1" customWidth="1"/>
    <col min="10" max="76" width="20.625" style="287" hidden="1" customWidth="1"/>
    <col min="77" max="77" width="22.625" style="287" hidden="1" customWidth="1"/>
    <col min="78" max="78" width="20.625" style="287" hidden="1" customWidth="1"/>
    <col min="79" max="79" width="23.625" style="287" hidden="1" customWidth="1"/>
    <col min="80" max="80" width="22.75" style="287" hidden="1" customWidth="1"/>
    <col min="81" max="81" width="23.125" style="287" hidden="1" customWidth="1"/>
    <col min="82" max="82" width="19" style="287" hidden="1" customWidth="1"/>
    <col min="83" max="83" width="17.875" style="287" hidden="1" customWidth="1"/>
    <col min="84" max="84" width="20.625" style="287" hidden="1" customWidth="1"/>
    <col min="85" max="85" width="16.875" style="287" hidden="1" customWidth="1"/>
    <col min="86" max="86" width="20.625" style="287" hidden="1" customWidth="1"/>
    <col min="87" max="87" width="19.375" style="287" hidden="1" customWidth="1"/>
    <col min="88" max="117" width="20.625" style="287" hidden="1" customWidth="1"/>
    <col min="118" max="118" width="51.5" style="335" hidden="1" customWidth="1"/>
    <col min="119" max="119" width="51.5" style="335" customWidth="1"/>
    <col min="120" max="120" width="9" style="286" customWidth="1"/>
    <col min="121" max="16384" width="9" style="286"/>
  </cols>
  <sheetData>
    <row r="1" spans="1:119" x14ac:dyDescent="0.25">
      <c r="B1" s="286" t="s">
        <v>234</v>
      </c>
    </row>
    <row r="2" spans="1:119" x14ac:dyDescent="0.25">
      <c r="A2" s="462" t="s">
        <v>0</v>
      </c>
      <c r="B2" s="463" t="s">
        <v>268</v>
      </c>
      <c r="C2" s="467" t="s">
        <v>821</v>
      </c>
      <c r="D2" s="464" t="s">
        <v>228</v>
      </c>
      <c r="E2" s="465"/>
      <c r="F2" s="465"/>
      <c r="G2" s="465"/>
      <c r="H2" s="465"/>
      <c r="I2" s="466"/>
      <c r="J2" s="459" t="s">
        <v>93</v>
      </c>
      <c r="K2" s="460"/>
      <c r="L2" s="460"/>
      <c r="M2" s="460"/>
      <c r="N2" s="460"/>
      <c r="O2" s="461"/>
      <c r="P2" s="459" t="s">
        <v>156</v>
      </c>
      <c r="Q2" s="460"/>
      <c r="R2" s="460"/>
      <c r="S2" s="460"/>
      <c r="T2" s="460"/>
      <c r="U2" s="461"/>
      <c r="V2" s="459" t="s">
        <v>220</v>
      </c>
      <c r="W2" s="460"/>
      <c r="X2" s="460"/>
      <c r="Y2" s="460"/>
      <c r="Z2" s="460"/>
      <c r="AA2" s="461"/>
      <c r="AB2" s="459" t="s">
        <v>142</v>
      </c>
      <c r="AC2" s="460"/>
      <c r="AD2" s="460"/>
      <c r="AE2" s="460"/>
      <c r="AF2" s="460"/>
      <c r="AG2" s="461"/>
      <c r="AH2" s="459" t="s">
        <v>92</v>
      </c>
      <c r="AI2" s="460"/>
      <c r="AJ2" s="460"/>
      <c r="AK2" s="460"/>
      <c r="AL2" s="460"/>
      <c r="AM2" s="461"/>
      <c r="AN2" s="469" t="s">
        <v>405</v>
      </c>
      <c r="AO2" s="469"/>
      <c r="AP2" s="469"/>
      <c r="AQ2" s="469"/>
      <c r="AR2" s="469"/>
      <c r="AS2" s="469"/>
      <c r="AT2" s="469" t="s">
        <v>116</v>
      </c>
      <c r="AU2" s="469"/>
      <c r="AV2" s="469"/>
      <c r="AW2" s="469"/>
      <c r="AX2" s="469"/>
      <c r="AY2" s="469"/>
      <c r="AZ2" s="459" t="s">
        <v>181</v>
      </c>
      <c r="BA2" s="460"/>
      <c r="BB2" s="460"/>
      <c r="BC2" s="460"/>
      <c r="BD2" s="460"/>
      <c r="BE2" s="461"/>
      <c r="BF2" s="459" t="s">
        <v>162</v>
      </c>
      <c r="BG2" s="460"/>
      <c r="BH2" s="460"/>
      <c r="BI2" s="460"/>
      <c r="BJ2" s="460"/>
      <c r="BK2" s="461"/>
      <c r="BL2" s="459" t="s">
        <v>196</v>
      </c>
      <c r="BM2" s="460"/>
      <c r="BN2" s="460"/>
      <c r="BO2" s="460"/>
      <c r="BP2" s="460"/>
      <c r="BQ2" s="461"/>
      <c r="BR2" s="459" t="s">
        <v>132</v>
      </c>
      <c r="BS2" s="460"/>
      <c r="BT2" s="460"/>
      <c r="BU2" s="460"/>
      <c r="BV2" s="460"/>
      <c r="BW2" s="461"/>
      <c r="BX2" s="459" t="s">
        <v>210</v>
      </c>
      <c r="BY2" s="460"/>
      <c r="BZ2" s="460"/>
      <c r="CA2" s="460"/>
      <c r="CB2" s="460"/>
      <c r="CC2" s="461"/>
      <c r="CD2" s="459" t="s">
        <v>217</v>
      </c>
      <c r="CE2" s="460"/>
      <c r="CF2" s="460"/>
      <c r="CG2" s="460"/>
      <c r="CH2" s="460"/>
      <c r="CI2" s="461"/>
      <c r="CJ2" s="459" t="s">
        <v>823</v>
      </c>
      <c r="CK2" s="460"/>
      <c r="CL2" s="460"/>
      <c r="CM2" s="460"/>
      <c r="CN2" s="460"/>
      <c r="CO2" s="461"/>
      <c r="CP2" s="459" t="s">
        <v>170</v>
      </c>
      <c r="CQ2" s="460"/>
      <c r="CR2" s="460"/>
      <c r="CS2" s="460"/>
      <c r="CT2" s="460"/>
      <c r="CU2" s="461"/>
      <c r="CV2" s="459" t="s">
        <v>167</v>
      </c>
      <c r="CW2" s="460"/>
      <c r="CX2" s="460"/>
      <c r="CY2" s="460"/>
      <c r="CZ2" s="460"/>
      <c r="DA2" s="461"/>
      <c r="DB2" s="470" t="s">
        <v>158</v>
      </c>
      <c r="DC2" s="471"/>
      <c r="DD2" s="471"/>
      <c r="DE2" s="471"/>
      <c r="DF2" s="471"/>
      <c r="DG2" s="472"/>
      <c r="DH2" s="459" t="s">
        <v>746</v>
      </c>
      <c r="DI2" s="460"/>
      <c r="DJ2" s="460"/>
      <c r="DK2" s="460"/>
      <c r="DL2" s="460"/>
      <c r="DM2" s="461"/>
      <c r="DN2" s="467" t="s">
        <v>69</v>
      </c>
      <c r="DO2" s="467" t="s">
        <v>893</v>
      </c>
    </row>
    <row r="3" spans="1:119" x14ac:dyDescent="0.25">
      <c r="A3" s="462"/>
      <c r="B3" s="463"/>
      <c r="C3" s="468"/>
      <c r="D3" s="439">
        <v>2017</v>
      </c>
      <c r="E3" s="439" t="s">
        <v>745</v>
      </c>
      <c r="F3" s="439" t="s">
        <v>747</v>
      </c>
      <c r="G3" s="439" t="s">
        <v>817</v>
      </c>
      <c r="H3" s="439" t="s">
        <v>818</v>
      </c>
      <c r="I3" s="439">
        <v>2020</v>
      </c>
      <c r="J3" s="437">
        <v>2017</v>
      </c>
      <c r="K3" s="437" t="s">
        <v>745</v>
      </c>
      <c r="L3" s="433" t="s">
        <v>747</v>
      </c>
      <c r="M3" s="437" t="s">
        <v>817</v>
      </c>
      <c r="N3" s="437" t="s">
        <v>818</v>
      </c>
      <c r="O3" s="437">
        <v>2020</v>
      </c>
      <c r="P3" s="437">
        <v>2017</v>
      </c>
      <c r="Q3" s="437" t="s">
        <v>745</v>
      </c>
      <c r="R3" s="433" t="s">
        <v>747</v>
      </c>
      <c r="S3" s="437" t="s">
        <v>817</v>
      </c>
      <c r="T3" s="437" t="s">
        <v>818</v>
      </c>
      <c r="U3" s="437">
        <v>2020</v>
      </c>
      <c r="V3" s="437">
        <v>2017</v>
      </c>
      <c r="W3" s="437" t="s">
        <v>745</v>
      </c>
      <c r="X3" s="437" t="s">
        <v>747</v>
      </c>
      <c r="Y3" s="437" t="s">
        <v>817</v>
      </c>
      <c r="Z3" s="437" t="s">
        <v>818</v>
      </c>
      <c r="AA3" s="437">
        <v>2020</v>
      </c>
      <c r="AB3" s="437">
        <v>2017</v>
      </c>
      <c r="AC3" s="437" t="s">
        <v>745</v>
      </c>
      <c r="AD3" s="433" t="s">
        <v>747</v>
      </c>
      <c r="AE3" s="437" t="s">
        <v>817</v>
      </c>
      <c r="AF3" s="437" t="s">
        <v>818</v>
      </c>
      <c r="AG3" s="437">
        <v>2020</v>
      </c>
      <c r="AH3" s="437">
        <v>2017</v>
      </c>
      <c r="AI3" s="437" t="s">
        <v>745</v>
      </c>
      <c r="AJ3" s="433" t="s">
        <v>747</v>
      </c>
      <c r="AK3" s="437" t="s">
        <v>817</v>
      </c>
      <c r="AL3" s="437" t="s">
        <v>818</v>
      </c>
      <c r="AM3" s="437">
        <v>2020</v>
      </c>
      <c r="AN3" s="437">
        <v>2017</v>
      </c>
      <c r="AO3" s="437" t="s">
        <v>745</v>
      </c>
      <c r="AP3" s="433" t="s">
        <v>747</v>
      </c>
      <c r="AQ3" s="437" t="s">
        <v>817</v>
      </c>
      <c r="AR3" s="434" t="s">
        <v>818</v>
      </c>
      <c r="AS3" s="437">
        <v>2020</v>
      </c>
      <c r="AT3" s="437">
        <v>2017</v>
      </c>
      <c r="AU3" s="437" t="s">
        <v>745</v>
      </c>
      <c r="AV3" s="437" t="s">
        <v>747</v>
      </c>
      <c r="AW3" s="437" t="s">
        <v>817</v>
      </c>
      <c r="AX3" s="437" t="s">
        <v>818</v>
      </c>
      <c r="AY3" s="437">
        <v>2020</v>
      </c>
      <c r="AZ3" s="437">
        <v>2017</v>
      </c>
      <c r="BA3" s="437" t="s">
        <v>745</v>
      </c>
      <c r="BB3" s="433" t="s">
        <v>747</v>
      </c>
      <c r="BC3" s="437" t="s">
        <v>817</v>
      </c>
      <c r="BD3" s="437" t="s">
        <v>818</v>
      </c>
      <c r="BE3" s="437">
        <v>2020</v>
      </c>
      <c r="BF3" s="437">
        <v>2017</v>
      </c>
      <c r="BG3" s="437" t="s">
        <v>745</v>
      </c>
      <c r="BH3" s="437" t="s">
        <v>818</v>
      </c>
      <c r="BI3" s="437" t="s">
        <v>817</v>
      </c>
      <c r="BJ3" s="437" t="s">
        <v>818</v>
      </c>
      <c r="BK3" s="437">
        <v>2020</v>
      </c>
      <c r="BL3" s="437">
        <v>2017</v>
      </c>
      <c r="BM3" s="437" t="s">
        <v>745</v>
      </c>
      <c r="BN3" s="437" t="s">
        <v>747</v>
      </c>
      <c r="BO3" s="437" t="s">
        <v>817</v>
      </c>
      <c r="BP3" s="437" t="s">
        <v>818</v>
      </c>
      <c r="BQ3" s="437">
        <v>2020</v>
      </c>
      <c r="BR3" s="437">
        <v>2017</v>
      </c>
      <c r="BS3" s="437" t="s">
        <v>745</v>
      </c>
      <c r="BT3" s="437" t="s">
        <v>747</v>
      </c>
      <c r="BU3" s="437" t="s">
        <v>817</v>
      </c>
      <c r="BV3" s="437" t="s">
        <v>818</v>
      </c>
      <c r="BW3" s="437">
        <v>2020</v>
      </c>
      <c r="BX3" s="437">
        <v>2017</v>
      </c>
      <c r="BY3" s="437" t="s">
        <v>745</v>
      </c>
      <c r="BZ3" s="433" t="s">
        <v>747</v>
      </c>
      <c r="CA3" s="437" t="s">
        <v>817</v>
      </c>
      <c r="CB3" s="437" t="s">
        <v>818</v>
      </c>
      <c r="CC3" s="437">
        <v>2020</v>
      </c>
      <c r="CD3" s="437">
        <v>2017</v>
      </c>
      <c r="CE3" s="437" t="s">
        <v>745</v>
      </c>
      <c r="CF3" s="433" t="s">
        <v>747</v>
      </c>
      <c r="CG3" s="437" t="s">
        <v>817</v>
      </c>
      <c r="CH3" s="437" t="s">
        <v>818</v>
      </c>
      <c r="CI3" s="437">
        <v>2020</v>
      </c>
      <c r="CJ3" s="437">
        <v>2017</v>
      </c>
      <c r="CK3" s="437" t="s">
        <v>745</v>
      </c>
      <c r="CL3" s="437" t="s">
        <v>747</v>
      </c>
      <c r="CM3" s="437" t="s">
        <v>817</v>
      </c>
      <c r="CN3" s="437" t="s">
        <v>818</v>
      </c>
      <c r="CO3" s="437">
        <v>2020</v>
      </c>
      <c r="CP3" s="437">
        <v>2017</v>
      </c>
      <c r="CQ3" s="437" t="s">
        <v>745</v>
      </c>
      <c r="CR3" s="434" t="s">
        <v>747</v>
      </c>
      <c r="CS3" s="437" t="s">
        <v>817</v>
      </c>
      <c r="CT3" s="437" t="s">
        <v>818</v>
      </c>
      <c r="CU3" s="437">
        <v>2020</v>
      </c>
      <c r="CV3" s="437">
        <v>2017</v>
      </c>
      <c r="CW3" s="437" t="s">
        <v>745</v>
      </c>
      <c r="CX3" s="437" t="s">
        <v>747</v>
      </c>
      <c r="CY3" s="437" t="s">
        <v>817</v>
      </c>
      <c r="CZ3" s="437" t="s">
        <v>818</v>
      </c>
      <c r="DA3" s="437">
        <v>2020</v>
      </c>
      <c r="DB3" s="437">
        <v>2017</v>
      </c>
      <c r="DC3" s="437" t="s">
        <v>745</v>
      </c>
      <c r="DD3" s="433" t="s">
        <v>747</v>
      </c>
      <c r="DE3" s="437" t="s">
        <v>817</v>
      </c>
      <c r="DF3" s="437" t="s">
        <v>818</v>
      </c>
      <c r="DG3" s="437">
        <v>2020</v>
      </c>
      <c r="DH3" s="437">
        <v>2017</v>
      </c>
      <c r="DI3" s="437" t="s">
        <v>745</v>
      </c>
      <c r="DJ3" s="433" t="s">
        <v>747</v>
      </c>
      <c r="DK3" s="437" t="s">
        <v>817</v>
      </c>
      <c r="DL3" s="437" t="s">
        <v>818</v>
      </c>
      <c r="DM3" s="437">
        <v>2020</v>
      </c>
      <c r="DN3" s="468"/>
      <c r="DO3" s="468"/>
    </row>
    <row r="4" spans="1:119" ht="31.5" x14ac:dyDescent="0.25">
      <c r="A4" s="438">
        <v>1</v>
      </c>
      <c r="B4" s="293" t="s">
        <v>1</v>
      </c>
      <c r="C4" s="293" t="s">
        <v>824</v>
      </c>
      <c r="D4" s="294">
        <f>SUMIF($J$3:$DM$3,D$3,$J4:$DM4)</f>
        <v>987</v>
      </c>
      <c r="E4" s="294">
        <f t="shared" ref="D4:J6" si="0">SUMIF($J$3:$DM$3,E$3,$J4:$DM4)</f>
        <v>1002</v>
      </c>
      <c r="F4" s="294">
        <f t="shared" si="0"/>
        <v>938</v>
      </c>
      <c r="G4" s="294">
        <f t="shared" si="0"/>
        <v>1008</v>
      </c>
      <c r="H4" s="294">
        <f t="shared" si="0"/>
        <v>1034</v>
      </c>
      <c r="I4" s="294">
        <f t="shared" si="0"/>
        <v>1014</v>
      </c>
      <c r="J4" s="294">
        <v>81</v>
      </c>
      <c r="K4" s="294">
        <v>77</v>
      </c>
      <c r="L4" s="409">
        <v>73</v>
      </c>
      <c r="M4" s="294">
        <v>77</v>
      </c>
      <c r="N4" s="324">
        <v>69</v>
      </c>
      <c r="O4" s="294">
        <v>77</v>
      </c>
      <c r="P4" s="294">
        <v>55</v>
      </c>
      <c r="Q4" s="294">
        <v>55</v>
      </c>
      <c r="R4" s="409">
        <v>55</v>
      </c>
      <c r="S4" s="294">
        <v>56</v>
      </c>
      <c r="T4" s="324">
        <v>58</v>
      </c>
      <c r="U4" s="294">
        <v>56</v>
      </c>
      <c r="V4" s="294">
        <v>53</v>
      </c>
      <c r="W4" s="294">
        <v>55</v>
      </c>
      <c r="X4" s="295">
        <v>53</v>
      </c>
      <c r="Y4" s="294">
        <v>55</v>
      </c>
      <c r="Z4" s="324">
        <v>56</v>
      </c>
      <c r="AA4" s="294">
        <v>55</v>
      </c>
      <c r="AB4" s="336">
        <v>30</v>
      </c>
      <c r="AC4" s="336">
        <v>33</v>
      </c>
      <c r="AD4" s="295">
        <v>31</v>
      </c>
      <c r="AE4" s="336">
        <v>33</v>
      </c>
      <c r="AF4" s="324">
        <f>26+5</f>
        <v>31</v>
      </c>
      <c r="AG4" s="336">
        <v>34</v>
      </c>
      <c r="AH4" s="294">
        <v>50</v>
      </c>
      <c r="AI4" s="294">
        <v>54</v>
      </c>
      <c r="AJ4" s="409">
        <v>53</v>
      </c>
      <c r="AK4" s="294">
        <v>54</v>
      </c>
      <c r="AL4" s="324">
        <v>49</v>
      </c>
      <c r="AM4" s="294">
        <v>54</v>
      </c>
      <c r="AN4" s="294">
        <v>53</v>
      </c>
      <c r="AO4" s="294">
        <v>54</v>
      </c>
      <c r="AP4" s="295">
        <f>58+4</f>
        <v>62</v>
      </c>
      <c r="AQ4" s="294">
        <v>54</v>
      </c>
      <c r="AR4" s="294">
        <v>62</v>
      </c>
      <c r="AS4" s="294">
        <v>54</v>
      </c>
      <c r="AT4" s="294">
        <v>107</v>
      </c>
      <c r="AU4" s="294">
        <v>110</v>
      </c>
      <c r="AV4" s="295">
        <v>107</v>
      </c>
      <c r="AW4" s="294">
        <v>112</v>
      </c>
      <c r="AX4" s="324">
        <v>105</v>
      </c>
      <c r="AY4" s="294">
        <v>112</v>
      </c>
      <c r="AZ4" s="294">
        <v>71</v>
      </c>
      <c r="BA4" s="294">
        <v>72</v>
      </c>
      <c r="BB4" s="409">
        <v>72</v>
      </c>
      <c r="BC4" s="294">
        <v>72</v>
      </c>
      <c r="BD4" s="324">
        <v>70</v>
      </c>
      <c r="BE4" s="294">
        <v>72</v>
      </c>
      <c r="BF4" s="294">
        <v>48</v>
      </c>
      <c r="BG4" s="294">
        <v>50</v>
      </c>
      <c r="BH4" s="409">
        <v>48</v>
      </c>
      <c r="BI4" s="294">
        <v>50</v>
      </c>
      <c r="BJ4" s="324">
        <v>48</v>
      </c>
      <c r="BK4" s="294">
        <v>50</v>
      </c>
      <c r="BL4" s="294">
        <v>73</v>
      </c>
      <c r="BM4" s="294">
        <v>73</v>
      </c>
      <c r="BN4" s="389">
        <v>72</v>
      </c>
      <c r="BO4" s="294">
        <v>74</v>
      </c>
      <c r="BP4" s="324">
        <v>68</v>
      </c>
      <c r="BQ4" s="294">
        <v>76</v>
      </c>
      <c r="BR4" s="294">
        <v>74</v>
      </c>
      <c r="BS4" s="294">
        <v>77</v>
      </c>
      <c r="BT4" s="295">
        <v>72</v>
      </c>
      <c r="BU4" s="294">
        <v>78</v>
      </c>
      <c r="BV4" s="324">
        <v>79</v>
      </c>
      <c r="BW4" s="294">
        <v>79</v>
      </c>
      <c r="BX4" s="294">
        <v>86</v>
      </c>
      <c r="BY4" s="294">
        <v>86</v>
      </c>
      <c r="BZ4" s="409">
        <v>86</v>
      </c>
      <c r="CA4" s="294">
        <v>86</v>
      </c>
      <c r="CB4" s="324">
        <v>84</v>
      </c>
      <c r="CC4" s="294">
        <v>86</v>
      </c>
      <c r="CD4" s="294">
        <v>61</v>
      </c>
      <c r="CE4" s="294">
        <v>61</v>
      </c>
      <c r="CF4" s="383">
        <v>68</v>
      </c>
      <c r="CG4" s="294">
        <v>62</v>
      </c>
      <c r="CH4" s="324">
        <v>68</v>
      </c>
      <c r="CI4" s="294">
        <v>62</v>
      </c>
      <c r="CJ4" s="294">
        <v>32</v>
      </c>
      <c r="CK4" s="294">
        <v>32</v>
      </c>
      <c r="CL4" s="409">
        <v>32</v>
      </c>
      <c r="CM4" s="294">
        <v>33</v>
      </c>
      <c r="CN4" s="324">
        <v>34</v>
      </c>
      <c r="CO4" s="294">
        <v>34</v>
      </c>
      <c r="CP4" s="294">
        <v>25</v>
      </c>
      <c r="CQ4" s="294">
        <v>25</v>
      </c>
      <c r="CR4" s="295">
        <v>24</v>
      </c>
      <c r="CS4" s="294">
        <v>25</v>
      </c>
      <c r="CT4" s="324">
        <v>28</v>
      </c>
      <c r="CU4" s="294">
        <v>25</v>
      </c>
      <c r="CV4" s="294">
        <v>32</v>
      </c>
      <c r="CW4" s="294">
        <v>36</v>
      </c>
      <c r="CX4" s="409">
        <v>36</v>
      </c>
      <c r="CY4" s="294">
        <v>38</v>
      </c>
      <c r="CZ4" s="324">
        <v>35</v>
      </c>
      <c r="DA4" s="294">
        <v>39</v>
      </c>
      <c r="DB4" s="294">
        <v>29</v>
      </c>
      <c r="DC4" s="294">
        <v>30</v>
      </c>
      <c r="DD4" s="295">
        <v>28</v>
      </c>
      <c r="DE4" s="294">
        <v>30</v>
      </c>
      <c r="DF4" s="324">
        <v>28</v>
      </c>
      <c r="DG4" s="294">
        <v>30</v>
      </c>
      <c r="DH4" s="294">
        <v>27</v>
      </c>
      <c r="DI4" s="294">
        <v>22</v>
      </c>
      <c r="DJ4" s="409">
        <v>14</v>
      </c>
      <c r="DK4" s="294">
        <v>19</v>
      </c>
      <c r="DL4" s="324">
        <v>14</v>
      </c>
      <c r="DM4" s="294">
        <v>19</v>
      </c>
      <c r="DN4" s="228" t="s">
        <v>74</v>
      </c>
      <c r="DO4" s="228"/>
    </row>
    <row r="5" spans="1:119" ht="31.5" x14ac:dyDescent="0.25">
      <c r="A5" s="438" t="s">
        <v>2</v>
      </c>
      <c r="B5" s="293" t="s">
        <v>404</v>
      </c>
      <c r="C5" s="293" t="s">
        <v>824</v>
      </c>
      <c r="D5" s="294">
        <f t="shared" si="0"/>
        <v>599</v>
      </c>
      <c r="E5" s="294">
        <f t="shared" si="0"/>
        <v>778</v>
      </c>
      <c r="F5" s="294">
        <f t="shared" si="0"/>
        <v>827</v>
      </c>
      <c r="G5" s="294">
        <f t="shared" si="0"/>
        <v>881</v>
      </c>
      <c r="H5" s="294">
        <f t="shared" si="0"/>
        <v>899</v>
      </c>
      <c r="I5" s="294">
        <f t="shared" si="0"/>
        <v>940</v>
      </c>
      <c r="J5" s="294">
        <v>39</v>
      </c>
      <c r="K5" s="294">
        <v>60</v>
      </c>
      <c r="L5" s="409">
        <v>60</v>
      </c>
      <c r="M5" s="294">
        <v>67</v>
      </c>
      <c r="N5" s="324">
        <v>69</v>
      </c>
      <c r="O5" s="294">
        <v>77</v>
      </c>
      <c r="P5" s="294">
        <v>24</v>
      </c>
      <c r="Q5" s="294">
        <v>41</v>
      </c>
      <c r="R5" s="409">
        <v>55</v>
      </c>
      <c r="S5" s="294">
        <v>56</v>
      </c>
      <c r="T5" s="324">
        <v>51</v>
      </c>
      <c r="U5" s="294">
        <v>56</v>
      </c>
      <c r="V5" s="294">
        <v>35</v>
      </c>
      <c r="W5" s="294">
        <v>42</v>
      </c>
      <c r="X5" s="409">
        <v>47</v>
      </c>
      <c r="Y5" s="294">
        <v>48</v>
      </c>
      <c r="Z5" s="324">
        <v>49</v>
      </c>
      <c r="AA5" s="294">
        <v>53</v>
      </c>
      <c r="AB5" s="336">
        <v>26</v>
      </c>
      <c r="AC5" s="336">
        <v>32</v>
      </c>
      <c r="AD5" s="409">
        <v>29</v>
      </c>
      <c r="AE5" s="336">
        <v>33</v>
      </c>
      <c r="AF5" s="324">
        <v>28</v>
      </c>
      <c r="AG5" s="336">
        <v>33</v>
      </c>
      <c r="AH5" s="294">
        <v>50</v>
      </c>
      <c r="AI5" s="294">
        <v>54</v>
      </c>
      <c r="AJ5" s="409">
        <v>53</v>
      </c>
      <c r="AK5" s="294">
        <v>54</v>
      </c>
      <c r="AL5" s="324">
        <v>49</v>
      </c>
      <c r="AM5" s="294">
        <v>54</v>
      </c>
      <c r="AN5" s="294">
        <v>22</v>
      </c>
      <c r="AO5" s="294">
        <v>17</v>
      </c>
      <c r="AP5" s="295">
        <v>58</v>
      </c>
      <c r="AQ5" s="294">
        <v>16</v>
      </c>
      <c r="AR5" s="294">
        <v>58</v>
      </c>
      <c r="AS5" s="294">
        <v>14</v>
      </c>
      <c r="AT5" s="294">
        <v>105</v>
      </c>
      <c r="AU5" s="294">
        <v>107</v>
      </c>
      <c r="AV5" s="409">
        <v>106</v>
      </c>
      <c r="AW5" s="294">
        <v>110</v>
      </c>
      <c r="AX5" s="324">
        <v>72</v>
      </c>
      <c r="AY5" s="294">
        <v>112</v>
      </c>
      <c r="AZ5" s="294">
        <v>18</v>
      </c>
      <c r="BA5" s="294">
        <v>38</v>
      </c>
      <c r="BB5" s="409">
        <v>40</v>
      </c>
      <c r="BC5" s="294">
        <v>58</v>
      </c>
      <c r="BD5" s="324">
        <v>62</v>
      </c>
      <c r="BE5" s="294">
        <v>72</v>
      </c>
      <c r="BF5" s="294">
        <v>22</v>
      </c>
      <c r="BG5" s="294">
        <v>30</v>
      </c>
      <c r="BH5" s="295">
        <v>43</v>
      </c>
      <c r="BI5" s="294">
        <v>35</v>
      </c>
      <c r="BJ5" s="324">
        <v>43</v>
      </c>
      <c r="BK5" s="294">
        <v>40</v>
      </c>
      <c r="BL5" s="294">
        <v>18</v>
      </c>
      <c r="BM5" s="294">
        <v>32</v>
      </c>
      <c r="BN5" s="409">
        <v>56</v>
      </c>
      <c r="BO5" s="294">
        <v>52</v>
      </c>
      <c r="BP5" s="324">
        <v>56</v>
      </c>
      <c r="BQ5" s="294">
        <v>67</v>
      </c>
      <c r="BR5" s="294">
        <v>39</v>
      </c>
      <c r="BS5" s="294">
        <v>74</v>
      </c>
      <c r="BT5" s="409">
        <v>65</v>
      </c>
      <c r="BU5" s="294">
        <v>76</v>
      </c>
      <c r="BV5" s="324">
        <v>77</v>
      </c>
      <c r="BW5" s="294">
        <v>78</v>
      </c>
      <c r="BX5" s="294">
        <v>80</v>
      </c>
      <c r="BY5" s="294">
        <v>82</v>
      </c>
      <c r="BZ5" s="409">
        <v>86</v>
      </c>
      <c r="CA5" s="294">
        <v>84</v>
      </c>
      <c r="CB5" s="324">
        <f>67+6</f>
        <v>73</v>
      </c>
      <c r="CC5" s="294">
        <v>84</v>
      </c>
      <c r="CD5" s="294">
        <v>34</v>
      </c>
      <c r="CE5" s="294">
        <v>45</v>
      </c>
      <c r="CF5" s="409">
        <v>51</v>
      </c>
      <c r="CG5" s="294">
        <v>53</v>
      </c>
      <c r="CH5" s="324">
        <v>54</v>
      </c>
      <c r="CI5" s="294">
        <v>55</v>
      </c>
      <c r="CJ5" s="294">
        <v>25</v>
      </c>
      <c r="CK5" s="294">
        <v>28</v>
      </c>
      <c r="CL5" s="295">
        <v>32</v>
      </c>
      <c r="CM5" s="294">
        <v>30</v>
      </c>
      <c r="CN5" s="324">
        <v>32</v>
      </c>
      <c r="CO5" s="294">
        <v>34</v>
      </c>
      <c r="CP5" s="294">
        <v>10</v>
      </c>
      <c r="CQ5" s="294">
        <v>17</v>
      </c>
      <c r="CR5" s="409">
        <v>17</v>
      </c>
      <c r="CS5" s="294">
        <v>25</v>
      </c>
      <c r="CT5" s="324">
        <v>27</v>
      </c>
      <c r="CU5" s="294">
        <v>25</v>
      </c>
      <c r="CV5" s="294">
        <v>19</v>
      </c>
      <c r="CW5" s="294">
        <v>30</v>
      </c>
      <c r="CX5" s="409">
        <v>30</v>
      </c>
      <c r="CY5" s="294">
        <v>35</v>
      </c>
      <c r="CZ5" s="324">
        <v>16</v>
      </c>
      <c r="DA5" s="294">
        <v>37</v>
      </c>
      <c r="DB5" s="294">
        <v>29</v>
      </c>
      <c r="DC5" s="294">
        <v>29</v>
      </c>
      <c r="DD5" s="409">
        <v>28</v>
      </c>
      <c r="DE5" s="294">
        <v>30</v>
      </c>
      <c r="DF5" s="324">
        <v>28</v>
      </c>
      <c r="DG5" s="294">
        <v>30</v>
      </c>
      <c r="DH5" s="294">
        <v>4</v>
      </c>
      <c r="DI5" s="294">
        <v>20</v>
      </c>
      <c r="DJ5" s="409">
        <v>14</v>
      </c>
      <c r="DK5" s="294">
        <v>19</v>
      </c>
      <c r="DL5" s="324">
        <v>12</v>
      </c>
      <c r="DM5" s="294">
        <v>19</v>
      </c>
      <c r="DN5" s="228"/>
      <c r="DO5" s="228"/>
    </row>
    <row r="6" spans="1:119" ht="31.5" x14ac:dyDescent="0.25">
      <c r="A6" s="438" t="s">
        <v>598</v>
      </c>
      <c r="B6" s="293" t="s">
        <v>3</v>
      </c>
      <c r="C6" s="293" t="s">
        <v>824</v>
      </c>
      <c r="D6" s="323">
        <f t="shared" si="0"/>
        <v>349</v>
      </c>
      <c r="E6" s="323">
        <f t="shared" si="0"/>
        <v>316</v>
      </c>
      <c r="F6" s="323">
        <f t="shared" si="0"/>
        <v>462</v>
      </c>
      <c r="G6" s="323">
        <f t="shared" si="0"/>
        <v>325</v>
      </c>
      <c r="H6" s="323">
        <f t="shared" si="0"/>
        <v>466</v>
      </c>
      <c r="I6" s="323">
        <f t="shared" si="0"/>
        <v>328</v>
      </c>
      <c r="J6" s="294">
        <v>12</v>
      </c>
      <c r="K6" s="294">
        <v>21</v>
      </c>
      <c r="L6" s="409">
        <v>21</v>
      </c>
      <c r="M6" s="294">
        <v>7</v>
      </c>
      <c r="N6" s="324">
        <v>46</v>
      </c>
      <c r="O6" s="294">
        <v>10</v>
      </c>
      <c r="P6" s="294">
        <v>24</v>
      </c>
      <c r="Q6" s="294">
        <v>17</v>
      </c>
      <c r="R6" s="409">
        <v>31</v>
      </c>
      <c r="S6" s="294">
        <v>18</v>
      </c>
      <c r="T6" s="324">
        <v>14</v>
      </c>
      <c r="U6" s="294">
        <v>18</v>
      </c>
      <c r="V6" s="294">
        <v>35</v>
      </c>
      <c r="W6" s="294">
        <v>7</v>
      </c>
      <c r="X6" s="409">
        <v>12</v>
      </c>
      <c r="Y6" s="294">
        <v>6</v>
      </c>
      <c r="Z6" s="324">
        <v>27</v>
      </c>
      <c r="AA6" s="294">
        <v>40</v>
      </c>
      <c r="AB6" s="336">
        <v>6</v>
      </c>
      <c r="AC6" s="336">
        <v>12</v>
      </c>
      <c r="AD6" s="409">
        <v>19</v>
      </c>
      <c r="AE6" s="336">
        <v>10</v>
      </c>
      <c r="AF6" s="324">
        <f>13+3</f>
        <v>16</v>
      </c>
      <c r="AG6" s="336">
        <v>10</v>
      </c>
      <c r="AH6" s="294">
        <v>17</v>
      </c>
      <c r="AI6" s="294">
        <v>14</v>
      </c>
      <c r="AJ6" s="409">
        <v>28</v>
      </c>
      <c r="AK6" s="294">
        <v>15</v>
      </c>
      <c r="AL6" s="324">
        <v>24</v>
      </c>
      <c r="AM6" s="294">
        <v>15</v>
      </c>
      <c r="AN6" s="294"/>
      <c r="AO6" s="294"/>
      <c r="AP6" s="409">
        <v>26</v>
      </c>
      <c r="AQ6" s="294"/>
      <c r="AR6" s="294">
        <v>23</v>
      </c>
      <c r="AS6" s="294"/>
      <c r="AT6" s="294">
        <v>43</v>
      </c>
      <c r="AU6" s="294">
        <v>25</v>
      </c>
      <c r="AV6" s="409">
        <v>68</v>
      </c>
      <c r="AW6" s="294">
        <v>41</v>
      </c>
      <c r="AX6" s="324">
        <v>32</v>
      </c>
      <c r="AY6" s="294">
        <v>26</v>
      </c>
      <c r="AZ6" s="294">
        <v>18</v>
      </c>
      <c r="BA6" s="294">
        <v>20</v>
      </c>
      <c r="BB6" s="409">
        <v>22</v>
      </c>
      <c r="BC6" s="294">
        <v>20</v>
      </c>
      <c r="BD6" s="324">
        <v>21</v>
      </c>
      <c r="BE6" s="294">
        <v>20</v>
      </c>
      <c r="BF6" s="294">
        <v>22</v>
      </c>
      <c r="BG6" s="294">
        <v>23</v>
      </c>
      <c r="BH6" s="409">
        <v>30</v>
      </c>
      <c r="BI6" s="294">
        <v>23</v>
      </c>
      <c r="BJ6" s="324">
        <v>30</v>
      </c>
      <c r="BK6" s="294">
        <v>23</v>
      </c>
      <c r="BL6" s="294">
        <v>18</v>
      </c>
      <c r="BM6" s="294">
        <v>14</v>
      </c>
      <c r="BN6" s="409">
        <v>38</v>
      </c>
      <c r="BO6" s="294">
        <v>28</v>
      </c>
      <c r="BP6" s="324">
        <v>23</v>
      </c>
      <c r="BQ6" s="294">
        <v>24</v>
      </c>
      <c r="BR6" s="294">
        <v>6</v>
      </c>
      <c r="BS6" s="294">
        <v>35</v>
      </c>
      <c r="BT6" s="409">
        <v>54</v>
      </c>
      <c r="BU6" s="294">
        <v>25</v>
      </c>
      <c r="BV6" s="324">
        <v>36</v>
      </c>
      <c r="BW6" s="294">
        <v>22</v>
      </c>
      <c r="BX6" s="294">
        <v>27</v>
      </c>
      <c r="BY6" s="294">
        <v>47</v>
      </c>
      <c r="BZ6" s="295">
        <v>48</v>
      </c>
      <c r="CA6" s="294">
        <v>35</v>
      </c>
      <c r="CB6" s="324">
        <f>48+2</f>
        <v>50</v>
      </c>
      <c r="CC6" s="294">
        <v>30</v>
      </c>
      <c r="CD6" s="294">
        <v>34</v>
      </c>
      <c r="CE6" s="294">
        <v>12</v>
      </c>
      <c r="CF6" s="409">
        <v>18</v>
      </c>
      <c r="CG6" s="294">
        <v>40</v>
      </c>
      <c r="CH6" s="324">
        <v>37</v>
      </c>
      <c r="CI6" s="294">
        <v>13</v>
      </c>
      <c r="CJ6" s="294">
        <v>25</v>
      </c>
      <c r="CK6" s="294">
        <v>19</v>
      </c>
      <c r="CL6" s="409">
        <v>19</v>
      </c>
      <c r="CM6" s="294">
        <v>12</v>
      </c>
      <c r="CN6" s="324">
        <v>12</v>
      </c>
      <c r="CO6" s="294">
        <v>11</v>
      </c>
      <c r="CP6" s="294">
        <v>10</v>
      </c>
      <c r="CQ6" s="294">
        <v>7</v>
      </c>
      <c r="CR6" s="409">
        <v>7</v>
      </c>
      <c r="CS6" s="294">
        <v>9</v>
      </c>
      <c r="CT6" s="324">
        <v>9</v>
      </c>
      <c r="CU6" s="294">
        <v>10</v>
      </c>
      <c r="CV6" s="294">
        <v>19</v>
      </c>
      <c r="CW6" s="294">
        <v>24</v>
      </c>
      <c r="CX6" s="409">
        <v>28</v>
      </c>
      <c r="CY6" s="294">
        <v>26</v>
      </c>
      <c r="CZ6" s="324">
        <v>16</v>
      </c>
      <c r="DA6" s="294">
        <v>27</v>
      </c>
      <c r="DB6" s="294">
        <v>29</v>
      </c>
      <c r="DC6" s="294">
        <v>0</v>
      </c>
      <c r="DD6" s="409">
        <v>9</v>
      </c>
      <c r="DE6" s="294">
        <v>4</v>
      </c>
      <c r="DF6" s="324">
        <v>14</v>
      </c>
      <c r="DG6" s="294">
        <v>26</v>
      </c>
      <c r="DH6" s="294">
        <v>4</v>
      </c>
      <c r="DI6" s="294">
        <v>19</v>
      </c>
      <c r="DJ6" s="409">
        <v>14</v>
      </c>
      <c r="DK6" s="294">
        <v>6</v>
      </c>
      <c r="DL6" s="324">
        <v>6</v>
      </c>
      <c r="DM6" s="294">
        <v>3</v>
      </c>
      <c r="DN6" s="228"/>
      <c r="DO6" s="228"/>
    </row>
    <row r="7" spans="1:119" s="160" customFormat="1" ht="47.25" x14ac:dyDescent="0.25">
      <c r="A7" s="438" t="s">
        <v>600</v>
      </c>
      <c r="B7" s="296" t="s">
        <v>227</v>
      </c>
      <c r="C7" s="296"/>
      <c r="D7" s="157">
        <f>IF(ISNUMBER(D5/D4),D5/D4,"")</f>
        <v>0.60688956433637287</v>
      </c>
      <c r="E7" s="157">
        <f t="shared" ref="E7:DB7" si="1">IF(ISNUMBER(E5/E4),E5/E4,"")</f>
        <v>0.77644710578842313</v>
      </c>
      <c r="F7" s="157">
        <f t="shared" si="1"/>
        <v>0.88166311300639655</v>
      </c>
      <c r="G7" s="157">
        <f t="shared" si="1"/>
        <v>0.87400793650793651</v>
      </c>
      <c r="H7" s="157">
        <f>IF(ISNUMBER(H5/H4),H5/H4,"")</f>
        <v>0.86943907156673117</v>
      </c>
      <c r="I7" s="157">
        <f t="shared" si="1"/>
        <v>0.92702169625246544</v>
      </c>
      <c r="J7" s="157">
        <f t="shared" si="1"/>
        <v>0.48148148148148145</v>
      </c>
      <c r="K7" s="157">
        <f t="shared" si="1"/>
        <v>0.77922077922077926</v>
      </c>
      <c r="L7" s="332">
        <f t="shared" si="1"/>
        <v>0.82191780821917804</v>
      </c>
      <c r="M7" s="157">
        <f t="shared" si="1"/>
        <v>0.87012987012987009</v>
      </c>
      <c r="N7" s="157">
        <f>IF(ISNUMBER(N5/N4),N5/N4,"")</f>
        <v>1</v>
      </c>
      <c r="O7" s="157">
        <f t="shared" si="1"/>
        <v>1</v>
      </c>
      <c r="P7" s="157">
        <f t="shared" si="1"/>
        <v>0.43636363636363634</v>
      </c>
      <c r="Q7" s="157">
        <f t="shared" si="1"/>
        <v>0.74545454545454548</v>
      </c>
      <c r="R7" s="332">
        <f t="shared" si="1"/>
        <v>1</v>
      </c>
      <c r="S7" s="157">
        <f t="shared" si="1"/>
        <v>1</v>
      </c>
      <c r="T7" s="157">
        <f t="shared" si="1"/>
        <v>0.87931034482758619</v>
      </c>
      <c r="U7" s="157">
        <f t="shared" si="1"/>
        <v>1</v>
      </c>
      <c r="V7" s="157">
        <f t="shared" si="1"/>
        <v>0.660377358490566</v>
      </c>
      <c r="W7" s="157">
        <f t="shared" si="1"/>
        <v>0.76363636363636367</v>
      </c>
      <c r="X7" s="332">
        <f t="shared" si="1"/>
        <v>0.8867924528301887</v>
      </c>
      <c r="Y7" s="157">
        <f t="shared" si="1"/>
        <v>0.87272727272727268</v>
      </c>
      <c r="Z7" s="157">
        <f>IF(ISNUMBER(Z5/Z4),Z5/Z4,"")</f>
        <v>0.875</v>
      </c>
      <c r="AA7" s="157">
        <f t="shared" si="1"/>
        <v>0.96363636363636362</v>
      </c>
      <c r="AB7" s="157">
        <f t="shared" si="1"/>
        <v>0.8666666666666667</v>
      </c>
      <c r="AC7" s="157">
        <f t="shared" si="1"/>
        <v>0.96969696969696972</v>
      </c>
      <c r="AD7" s="332">
        <v>0.94</v>
      </c>
      <c r="AE7" s="157">
        <f t="shared" si="1"/>
        <v>1</v>
      </c>
      <c r="AF7" s="157">
        <f t="shared" si="1"/>
        <v>0.90322580645161288</v>
      </c>
      <c r="AG7" s="157">
        <f t="shared" si="1"/>
        <v>0.97058823529411764</v>
      </c>
      <c r="AH7" s="157">
        <f t="shared" si="1"/>
        <v>1</v>
      </c>
      <c r="AI7" s="157">
        <f t="shared" si="1"/>
        <v>1</v>
      </c>
      <c r="AJ7" s="402">
        <f t="shared" si="1"/>
        <v>1</v>
      </c>
      <c r="AK7" s="157">
        <f t="shared" si="1"/>
        <v>1</v>
      </c>
      <c r="AL7" s="157">
        <f>IF(ISNUMBER(AL5/AL4),AL5/AL4,"")</f>
        <v>1</v>
      </c>
      <c r="AM7" s="157">
        <f t="shared" si="1"/>
        <v>1</v>
      </c>
      <c r="AN7" s="157">
        <f t="shared" si="1"/>
        <v>0.41509433962264153</v>
      </c>
      <c r="AO7" s="157">
        <f t="shared" si="1"/>
        <v>0.31481481481481483</v>
      </c>
      <c r="AP7" s="332">
        <f t="shared" si="1"/>
        <v>0.93548387096774188</v>
      </c>
      <c r="AQ7" s="157">
        <f t="shared" si="1"/>
        <v>0.29629629629629628</v>
      </c>
      <c r="AR7" s="157"/>
      <c r="AS7" s="157">
        <f t="shared" si="1"/>
        <v>0.25925925925925924</v>
      </c>
      <c r="AT7" s="157">
        <f t="shared" si="1"/>
        <v>0.98130841121495327</v>
      </c>
      <c r="AU7" s="157">
        <f t="shared" si="1"/>
        <v>0.97272727272727277</v>
      </c>
      <c r="AV7" s="332">
        <f t="shared" si="1"/>
        <v>0.99065420560747663</v>
      </c>
      <c r="AW7" s="157">
        <f t="shared" si="1"/>
        <v>0.9821428571428571</v>
      </c>
      <c r="AX7" s="157">
        <f t="shared" si="1"/>
        <v>0.68571428571428572</v>
      </c>
      <c r="AY7" s="157">
        <f t="shared" si="1"/>
        <v>1</v>
      </c>
      <c r="AZ7" s="157">
        <f t="shared" si="1"/>
        <v>0.25352112676056338</v>
      </c>
      <c r="BA7" s="157">
        <f t="shared" si="1"/>
        <v>0.52777777777777779</v>
      </c>
      <c r="BB7" s="332">
        <f t="shared" si="1"/>
        <v>0.55555555555555558</v>
      </c>
      <c r="BC7" s="157">
        <f t="shared" si="1"/>
        <v>0.80555555555555558</v>
      </c>
      <c r="BD7" s="157">
        <f>IF(ISNUMBER(BD5/BD4),BD5/BD4,"")</f>
        <v>0.88571428571428568</v>
      </c>
      <c r="BE7" s="157">
        <f t="shared" si="1"/>
        <v>1</v>
      </c>
      <c r="BF7" s="157">
        <f t="shared" si="1"/>
        <v>0.45833333333333331</v>
      </c>
      <c r="BG7" s="157">
        <f t="shared" si="1"/>
        <v>0.6</v>
      </c>
      <c r="BH7" s="332">
        <f t="shared" si="1"/>
        <v>0.89583333333333337</v>
      </c>
      <c r="BI7" s="157">
        <f t="shared" si="1"/>
        <v>0.7</v>
      </c>
      <c r="BJ7" s="157">
        <f t="shared" si="1"/>
        <v>0.89583333333333337</v>
      </c>
      <c r="BK7" s="157">
        <f t="shared" si="1"/>
        <v>0.8</v>
      </c>
      <c r="BL7" s="157">
        <v>0.24657534246575341</v>
      </c>
      <c r="BM7" s="157">
        <v>0.43835616438356162</v>
      </c>
      <c r="BN7" s="390">
        <f>IF(ISNUMBER(BN5/BN4),BN5/BN4,"")</f>
        <v>0.77777777777777779</v>
      </c>
      <c r="BO7" s="157">
        <v>0.70270270270270274</v>
      </c>
      <c r="BP7" s="157">
        <f>IF(ISNUMBER(BP5/BP4),BP5/BP4,"")</f>
        <v>0.82352941176470584</v>
      </c>
      <c r="BQ7" s="157">
        <v>0.88157894736842102</v>
      </c>
      <c r="BR7" s="157">
        <f t="shared" si="1"/>
        <v>0.52702702702702697</v>
      </c>
      <c r="BS7" s="157">
        <f t="shared" si="1"/>
        <v>0.96103896103896103</v>
      </c>
      <c r="BT7" s="332">
        <f t="shared" si="1"/>
        <v>0.90277777777777779</v>
      </c>
      <c r="BU7" s="157">
        <f t="shared" si="1"/>
        <v>0.97435897435897434</v>
      </c>
      <c r="BV7" s="157">
        <f t="shared" si="1"/>
        <v>0.97468354430379744</v>
      </c>
      <c r="BW7" s="157">
        <f t="shared" si="1"/>
        <v>0.98734177215189878</v>
      </c>
      <c r="BX7" s="157">
        <f t="shared" si="1"/>
        <v>0.93023255813953487</v>
      </c>
      <c r="BY7" s="157">
        <f t="shared" si="1"/>
        <v>0.95348837209302328</v>
      </c>
      <c r="BZ7" s="332">
        <f t="shared" si="1"/>
        <v>1</v>
      </c>
      <c r="CA7" s="157">
        <f t="shared" si="1"/>
        <v>0.97674418604651159</v>
      </c>
      <c r="CB7" s="157">
        <f>IF(ISNUMBER(CB5/CB4),CB5/CB4,"")</f>
        <v>0.86904761904761907</v>
      </c>
      <c r="CC7" s="157">
        <f t="shared" si="1"/>
        <v>0.97674418604651159</v>
      </c>
      <c r="CD7" s="157">
        <f t="shared" si="1"/>
        <v>0.55737704918032782</v>
      </c>
      <c r="CE7" s="157">
        <f t="shared" si="1"/>
        <v>0.73770491803278693</v>
      </c>
      <c r="CF7" s="332">
        <f t="shared" si="1"/>
        <v>0.75</v>
      </c>
      <c r="CG7" s="157">
        <f t="shared" si="1"/>
        <v>0.85483870967741937</v>
      </c>
      <c r="CH7" s="157">
        <f t="shared" si="1"/>
        <v>0.79411764705882348</v>
      </c>
      <c r="CI7" s="157">
        <f t="shared" si="1"/>
        <v>0.88709677419354838</v>
      </c>
      <c r="CJ7" s="157">
        <f t="shared" si="1"/>
        <v>0.78125</v>
      </c>
      <c r="CK7" s="157">
        <f t="shared" si="1"/>
        <v>0.875</v>
      </c>
      <c r="CL7" s="332">
        <f t="shared" si="1"/>
        <v>1</v>
      </c>
      <c r="CM7" s="157">
        <f t="shared" si="1"/>
        <v>0.90909090909090906</v>
      </c>
      <c r="CN7" s="157">
        <f>IF(ISNUMBER(CN5/CN4),CN5/CN4,"")</f>
        <v>0.94117647058823528</v>
      </c>
      <c r="CO7" s="157">
        <f t="shared" si="1"/>
        <v>1</v>
      </c>
      <c r="CP7" s="157">
        <f t="shared" si="1"/>
        <v>0.4</v>
      </c>
      <c r="CQ7" s="157">
        <f t="shared" si="1"/>
        <v>0.68</v>
      </c>
      <c r="CR7" s="332">
        <f t="shared" si="1"/>
        <v>0.70833333333333337</v>
      </c>
      <c r="CS7" s="157">
        <f t="shared" si="1"/>
        <v>1</v>
      </c>
      <c r="CT7" s="157">
        <f t="shared" si="1"/>
        <v>0.9642857142857143</v>
      </c>
      <c r="CU7" s="157">
        <f t="shared" si="1"/>
        <v>1</v>
      </c>
      <c r="CV7" s="157">
        <f t="shared" si="1"/>
        <v>0.59375</v>
      </c>
      <c r="CW7" s="157">
        <f t="shared" si="1"/>
        <v>0.83333333333333337</v>
      </c>
      <c r="CX7" s="332">
        <f t="shared" si="1"/>
        <v>0.83333333333333337</v>
      </c>
      <c r="CY7" s="157">
        <f t="shared" si="1"/>
        <v>0.92105263157894735</v>
      </c>
      <c r="CZ7" s="157">
        <f>IF(ISNUMBER(CZ5/CZ4),CZ5/CZ4,"")</f>
        <v>0.45714285714285713</v>
      </c>
      <c r="DA7" s="157">
        <f t="shared" si="1"/>
        <v>0.94871794871794868</v>
      </c>
      <c r="DB7" s="157">
        <f t="shared" si="1"/>
        <v>1</v>
      </c>
      <c r="DC7" s="157">
        <f t="shared" ref="DC7:DM7" si="2">IF(ISNUMBER(DC5/DC4),DC5/DC4,"")</f>
        <v>0.96666666666666667</v>
      </c>
      <c r="DD7" s="332">
        <f t="shared" si="2"/>
        <v>1</v>
      </c>
      <c r="DE7" s="157">
        <f t="shared" si="2"/>
        <v>1</v>
      </c>
      <c r="DF7" s="157">
        <f t="shared" si="2"/>
        <v>1</v>
      </c>
      <c r="DG7" s="157">
        <f t="shared" si="2"/>
        <v>1</v>
      </c>
      <c r="DH7" s="157">
        <f t="shared" si="2"/>
        <v>0.14814814814814814</v>
      </c>
      <c r="DI7" s="157">
        <f t="shared" si="2"/>
        <v>0.90909090909090906</v>
      </c>
      <c r="DJ7" s="332">
        <f t="shared" si="2"/>
        <v>1</v>
      </c>
      <c r="DK7" s="157">
        <f t="shared" si="2"/>
        <v>1</v>
      </c>
      <c r="DL7" s="157">
        <f>IF(ISNUMBER(DL5/DL4),DL5/DL4,"")</f>
        <v>0.8571428571428571</v>
      </c>
      <c r="DM7" s="157">
        <f t="shared" si="2"/>
        <v>1</v>
      </c>
      <c r="DN7" s="159"/>
      <c r="DO7" s="159"/>
    </row>
    <row r="8" spans="1:119" ht="63" x14ac:dyDescent="0.25">
      <c r="A8" s="438" t="s">
        <v>4</v>
      </c>
      <c r="B8" s="293" t="s">
        <v>5</v>
      </c>
      <c r="C8" s="293"/>
      <c r="D8" s="294">
        <f t="shared" ref="D8:I10" si="3">SUMIF($J$3:$DM$3,D$3,$J8:$DM8)</f>
        <v>155</v>
      </c>
      <c r="E8" s="294">
        <f t="shared" si="3"/>
        <v>233</v>
      </c>
      <c r="F8" s="294">
        <f t="shared" si="3"/>
        <v>234</v>
      </c>
      <c r="G8" s="294">
        <f t="shared" si="3"/>
        <v>280</v>
      </c>
      <c r="H8" s="294">
        <f t="shared" si="3"/>
        <v>304</v>
      </c>
      <c r="I8" s="294">
        <f t="shared" si="3"/>
        <v>316</v>
      </c>
      <c r="J8" s="294">
        <v>19</v>
      </c>
      <c r="K8" s="294">
        <v>29</v>
      </c>
      <c r="L8" s="295">
        <v>29</v>
      </c>
      <c r="M8" s="294">
        <v>54</v>
      </c>
      <c r="N8" s="324">
        <v>54</v>
      </c>
      <c r="O8" s="294">
        <v>64</v>
      </c>
      <c r="P8" s="294">
        <v>4</v>
      </c>
      <c r="Q8" s="294">
        <v>18</v>
      </c>
      <c r="R8" s="295">
        <v>18</v>
      </c>
      <c r="S8" s="294">
        <v>18</v>
      </c>
      <c r="T8" s="324">
        <v>19</v>
      </c>
      <c r="U8" s="294">
        <v>18</v>
      </c>
      <c r="V8" s="294"/>
      <c r="W8" s="294"/>
      <c r="X8" s="295"/>
      <c r="Y8" s="294"/>
      <c r="Z8" s="324"/>
      <c r="AA8" s="294"/>
      <c r="AB8" s="294">
        <v>0</v>
      </c>
      <c r="AC8" s="294">
        <v>8</v>
      </c>
      <c r="AD8" s="295">
        <v>8</v>
      </c>
      <c r="AE8" s="294">
        <v>11</v>
      </c>
      <c r="AF8" s="324">
        <v>12</v>
      </c>
      <c r="AG8" s="294">
        <v>17</v>
      </c>
      <c r="AH8" s="294">
        <v>26</v>
      </c>
      <c r="AI8" s="294">
        <v>31</v>
      </c>
      <c r="AJ8" s="295">
        <v>31</v>
      </c>
      <c r="AK8" s="294">
        <v>31</v>
      </c>
      <c r="AL8" s="324">
        <v>30</v>
      </c>
      <c r="AM8" s="294">
        <v>31</v>
      </c>
      <c r="AN8" s="294"/>
      <c r="AO8" s="294"/>
      <c r="AP8" s="295"/>
      <c r="AQ8" s="294"/>
      <c r="AR8" s="294"/>
      <c r="AS8" s="294"/>
      <c r="AT8" s="294">
        <v>14</v>
      </c>
      <c r="AU8" s="294">
        <v>19</v>
      </c>
      <c r="AV8" s="295">
        <v>23</v>
      </c>
      <c r="AW8" s="294">
        <v>21</v>
      </c>
      <c r="AX8" s="324">
        <v>39</v>
      </c>
      <c r="AY8" s="294">
        <v>23</v>
      </c>
      <c r="AZ8" s="294">
        <v>18</v>
      </c>
      <c r="BA8" s="294">
        <v>20</v>
      </c>
      <c r="BB8" s="295">
        <v>20</v>
      </c>
      <c r="BC8" s="294">
        <v>20</v>
      </c>
      <c r="BD8" s="324">
        <v>24</v>
      </c>
      <c r="BE8" s="294">
        <v>20</v>
      </c>
      <c r="BF8" s="294">
        <v>0</v>
      </c>
      <c r="BG8" s="294">
        <v>0</v>
      </c>
      <c r="BH8" s="295"/>
      <c r="BI8" s="294">
        <v>0</v>
      </c>
      <c r="BJ8" s="324"/>
      <c r="BK8" s="294">
        <v>0</v>
      </c>
      <c r="BL8" s="294">
        <v>14</v>
      </c>
      <c r="BM8" s="294">
        <v>28</v>
      </c>
      <c r="BN8" s="389">
        <v>28</v>
      </c>
      <c r="BO8" s="294">
        <v>32</v>
      </c>
      <c r="BP8" s="324">
        <v>32</v>
      </c>
      <c r="BQ8" s="294">
        <v>34</v>
      </c>
      <c r="BR8" s="294">
        <v>0</v>
      </c>
      <c r="BS8" s="294">
        <v>0</v>
      </c>
      <c r="BT8" s="295"/>
      <c r="BU8" s="294">
        <v>0</v>
      </c>
      <c r="BV8" s="324"/>
      <c r="BW8" s="294">
        <v>0</v>
      </c>
      <c r="BX8" s="294">
        <v>19</v>
      </c>
      <c r="BY8" s="294">
        <v>21</v>
      </c>
      <c r="BZ8" s="295">
        <v>21</v>
      </c>
      <c r="CA8" s="294">
        <v>23</v>
      </c>
      <c r="CB8" s="324">
        <v>28</v>
      </c>
      <c r="CC8" s="294">
        <v>26</v>
      </c>
      <c r="CD8" s="294">
        <v>11</v>
      </c>
      <c r="CE8" s="294">
        <v>13</v>
      </c>
      <c r="CF8" s="295">
        <v>13</v>
      </c>
      <c r="CG8" s="294">
        <v>18</v>
      </c>
      <c r="CH8" s="324">
        <v>19</v>
      </c>
      <c r="CI8" s="294">
        <v>25</v>
      </c>
      <c r="CJ8" s="294">
        <v>4</v>
      </c>
      <c r="CK8" s="294">
        <v>8</v>
      </c>
      <c r="CL8" s="295">
        <v>8</v>
      </c>
      <c r="CM8" s="294">
        <v>12</v>
      </c>
      <c r="CN8" s="324">
        <v>15</v>
      </c>
      <c r="CO8" s="294">
        <v>15</v>
      </c>
      <c r="CP8" s="294">
        <v>9</v>
      </c>
      <c r="CQ8" s="294">
        <v>9</v>
      </c>
      <c r="CR8" s="295">
        <v>9</v>
      </c>
      <c r="CS8" s="294">
        <v>9</v>
      </c>
      <c r="CT8" s="324">
        <v>9</v>
      </c>
      <c r="CU8" s="294">
        <v>9</v>
      </c>
      <c r="CV8" s="294">
        <v>10</v>
      </c>
      <c r="CW8" s="294">
        <v>24</v>
      </c>
      <c r="CX8" s="295">
        <v>24</v>
      </c>
      <c r="CY8" s="294">
        <v>26</v>
      </c>
      <c r="CZ8" s="324">
        <v>18</v>
      </c>
      <c r="DA8" s="294">
        <v>27</v>
      </c>
      <c r="DB8" s="294">
        <v>0</v>
      </c>
      <c r="DC8" s="294">
        <v>0</v>
      </c>
      <c r="DD8" s="295">
        <v>0</v>
      </c>
      <c r="DE8" s="294">
        <v>0</v>
      </c>
      <c r="DF8" s="324"/>
      <c r="DG8" s="294">
        <v>0</v>
      </c>
      <c r="DH8" s="294">
        <v>7</v>
      </c>
      <c r="DI8" s="294">
        <v>5</v>
      </c>
      <c r="DJ8" s="295">
        <v>2</v>
      </c>
      <c r="DK8" s="294">
        <v>5</v>
      </c>
      <c r="DL8" s="324">
        <v>5</v>
      </c>
      <c r="DM8" s="294">
        <v>7</v>
      </c>
      <c r="DN8" s="228" t="s">
        <v>70</v>
      </c>
      <c r="DO8" s="228"/>
    </row>
    <row r="9" spans="1:119" ht="62.25" customHeight="1" x14ac:dyDescent="0.25">
      <c r="A9" s="438" t="s">
        <v>6</v>
      </c>
      <c r="B9" s="293" t="s">
        <v>402</v>
      </c>
      <c r="C9" s="293"/>
      <c r="D9" s="294">
        <f t="shared" si="3"/>
        <v>54</v>
      </c>
      <c r="E9" s="294">
        <f t="shared" si="3"/>
        <v>115</v>
      </c>
      <c r="F9" s="294">
        <f t="shared" si="3"/>
        <v>130</v>
      </c>
      <c r="G9" s="294">
        <f t="shared" si="3"/>
        <v>185</v>
      </c>
      <c r="H9" s="294">
        <f t="shared" si="3"/>
        <v>205</v>
      </c>
      <c r="I9" s="294">
        <f t="shared" si="3"/>
        <v>249</v>
      </c>
      <c r="J9" s="294">
        <v>4</v>
      </c>
      <c r="K9" s="294">
        <v>9</v>
      </c>
      <c r="L9" s="295">
        <v>9</v>
      </c>
      <c r="M9" s="294">
        <v>27</v>
      </c>
      <c r="N9" s="324">
        <v>27</v>
      </c>
      <c r="O9" s="294">
        <v>45</v>
      </c>
      <c r="P9" s="294">
        <v>1</v>
      </c>
      <c r="Q9" s="294">
        <v>4</v>
      </c>
      <c r="R9" s="295">
        <v>10</v>
      </c>
      <c r="S9" s="294">
        <v>9</v>
      </c>
      <c r="T9" s="324">
        <v>14</v>
      </c>
      <c r="U9" s="294">
        <v>14</v>
      </c>
      <c r="V9" s="294"/>
      <c r="W9" s="294"/>
      <c r="X9" s="295"/>
      <c r="Y9" s="294"/>
      <c r="Z9" s="324"/>
      <c r="AA9" s="294"/>
      <c r="AB9" s="294">
        <v>0</v>
      </c>
      <c r="AC9" s="294">
        <v>2</v>
      </c>
      <c r="AD9" s="295">
        <v>2</v>
      </c>
      <c r="AE9" s="294">
        <v>8</v>
      </c>
      <c r="AF9" s="324">
        <v>8</v>
      </c>
      <c r="AG9" s="294">
        <v>14</v>
      </c>
      <c r="AH9" s="294">
        <v>3</v>
      </c>
      <c r="AI9" s="294">
        <v>10</v>
      </c>
      <c r="AJ9" s="295">
        <v>9</v>
      </c>
      <c r="AK9" s="294">
        <v>15</v>
      </c>
      <c r="AL9" s="324">
        <v>13</v>
      </c>
      <c r="AM9" s="294">
        <v>22</v>
      </c>
      <c r="AN9" s="294"/>
      <c r="AO9" s="294"/>
      <c r="AP9" s="295"/>
      <c r="AQ9" s="294"/>
      <c r="AR9" s="294"/>
      <c r="AS9" s="294"/>
      <c r="AT9" s="294">
        <v>11</v>
      </c>
      <c r="AU9" s="294">
        <v>16</v>
      </c>
      <c r="AV9" s="295">
        <v>22</v>
      </c>
      <c r="AW9" s="294">
        <v>21</v>
      </c>
      <c r="AX9" s="324">
        <v>37</v>
      </c>
      <c r="AY9" s="294">
        <v>23</v>
      </c>
      <c r="AZ9" s="294">
        <v>14</v>
      </c>
      <c r="BA9" s="294">
        <v>20</v>
      </c>
      <c r="BB9" s="295">
        <v>20</v>
      </c>
      <c r="BC9" s="294">
        <v>20</v>
      </c>
      <c r="BD9" s="324">
        <v>20</v>
      </c>
      <c r="BE9" s="294">
        <v>20</v>
      </c>
      <c r="BF9" s="294">
        <v>0</v>
      </c>
      <c r="BG9" s="294">
        <v>0</v>
      </c>
      <c r="BH9" s="295"/>
      <c r="BI9" s="294">
        <v>0</v>
      </c>
      <c r="BJ9" s="324"/>
      <c r="BK9" s="294">
        <v>0</v>
      </c>
      <c r="BL9" s="294">
        <v>2</v>
      </c>
      <c r="BM9" s="294">
        <v>9</v>
      </c>
      <c r="BN9" s="389">
        <v>11</v>
      </c>
      <c r="BO9" s="294">
        <v>16</v>
      </c>
      <c r="BP9" s="324">
        <v>16</v>
      </c>
      <c r="BQ9" s="294">
        <v>24</v>
      </c>
      <c r="BR9" s="294">
        <v>0</v>
      </c>
      <c r="BS9" s="294">
        <v>0</v>
      </c>
      <c r="BT9" s="295"/>
      <c r="BU9" s="294">
        <v>0</v>
      </c>
      <c r="BV9" s="324"/>
      <c r="BW9" s="294">
        <v>0</v>
      </c>
      <c r="BX9" s="294">
        <v>4</v>
      </c>
      <c r="BY9" s="294">
        <v>11</v>
      </c>
      <c r="BZ9" s="295">
        <v>12</v>
      </c>
      <c r="CA9" s="294">
        <v>16</v>
      </c>
      <c r="CB9" s="324">
        <v>21</v>
      </c>
      <c r="CC9" s="294">
        <v>18</v>
      </c>
      <c r="CD9" s="294">
        <v>2</v>
      </c>
      <c r="CE9" s="294">
        <v>5</v>
      </c>
      <c r="CF9" s="295">
        <v>6</v>
      </c>
      <c r="CG9" s="294">
        <v>9</v>
      </c>
      <c r="CH9" s="324">
        <v>10</v>
      </c>
      <c r="CI9" s="294">
        <v>18</v>
      </c>
      <c r="CJ9" s="294">
        <v>2</v>
      </c>
      <c r="CK9" s="294">
        <v>7</v>
      </c>
      <c r="CL9" s="295">
        <v>8</v>
      </c>
      <c r="CM9" s="294">
        <v>10</v>
      </c>
      <c r="CN9" s="324">
        <v>12</v>
      </c>
      <c r="CO9" s="294">
        <v>13</v>
      </c>
      <c r="CP9" s="294">
        <v>2</v>
      </c>
      <c r="CQ9" s="294">
        <v>6</v>
      </c>
      <c r="CR9" s="295">
        <v>6</v>
      </c>
      <c r="CS9" s="294">
        <v>9</v>
      </c>
      <c r="CT9" s="324">
        <v>9</v>
      </c>
      <c r="CU9" s="294">
        <v>9</v>
      </c>
      <c r="CV9" s="294">
        <v>8</v>
      </c>
      <c r="CW9" s="294">
        <v>13</v>
      </c>
      <c r="CX9" s="295">
        <v>13</v>
      </c>
      <c r="CY9" s="294">
        <v>20</v>
      </c>
      <c r="CZ9" s="324">
        <v>13</v>
      </c>
      <c r="DA9" s="294">
        <v>22</v>
      </c>
      <c r="DB9" s="294">
        <v>0</v>
      </c>
      <c r="DC9" s="294">
        <v>0</v>
      </c>
      <c r="DD9" s="295">
        <v>0</v>
      </c>
      <c r="DE9" s="294">
        <v>0</v>
      </c>
      <c r="DF9" s="324"/>
      <c r="DG9" s="294">
        <v>0</v>
      </c>
      <c r="DH9" s="294">
        <v>1</v>
      </c>
      <c r="DI9" s="294">
        <v>3</v>
      </c>
      <c r="DJ9" s="295">
        <v>2</v>
      </c>
      <c r="DK9" s="294">
        <v>5</v>
      </c>
      <c r="DL9" s="324">
        <v>5</v>
      </c>
      <c r="DM9" s="294">
        <v>7</v>
      </c>
      <c r="DN9" s="228"/>
      <c r="DO9" s="228"/>
    </row>
    <row r="10" spans="1:119" ht="54.75" customHeight="1" x14ac:dyDescent="0.25">
      <c r="A10" s="438" t="s">
        <v>601</v>
      </c>
      <c r="B10" s="293" t="s">
        <v>65</v>
      </c>
      <c r="C10" s="293"/>
      <c r="D10" s="294">
        <f>SUMIF($J$3:$DM$3,D$3,$J10:$DM10)</f>
        <v>52</v>
      </c>
      <c r="E10" s="294">
        <f t="shared" si="3"/>
        <v>68</v>
      </c>
      <c r="F10" s="294">
        <f t="shared" si="3"/>
        <v>101</v>
      </c>
      <c r="G10" s="294">
        <f t="shared" si="3"/>
        <v>91</v>
      </c>
      <c r="H10" s="294">
        <f t="shared" si="3"/>
        <v>79</v>
      </c>
      <c r="I10" s="294">
        <f t="shared" si="3"/>
        <v>98</v>
      </c>
      <c r="J10" s="294">
        <v>4</v>
      </c>
      <c r="K10" s="294">
        <v>5</v>
      </c>
      <c r="L10" s="295">
        <v>5</v>
      </c>
      <c r="M10" s="294">
        <v>22</v>
      </c>
      <c r="N10" s="324">
        <v>21</v>
      </c>
      <c r="O10" s="294">
        <v>23</v>
      </c>
      <c r="P10" s="294">
        <v>1</v>
      </c>
      <c r="Q10" s="294">
        <v>3</v>
      </c>
      <c r="R10" s="295">
        <v>9</v>
      </c>
      <c r="S10" s="294">
        <v>5</v>
      </c>
      <c r="T10" s="324">
        <v>5</v>
      </c>
      <c r="U10" s="294">
        <v>5</v>
      </c>
      <c r="V10" s="294"/>
      <c r="W10" s="294"/>
      <c r="X10" s="295"/>
      <c r="Y10" s="294"/>
      <c r="Z10" s="324"/>
      <c r="AA10" s="294"/>
      <c r="AB10" s="294">
        <v>0</v>
      </c>
      <c r="AC10" s="294">
        <v>2</v>
      </c>
      <c r="AD10" s="295">
        <v>2</v>
      </c>
      <c r="AE10" s="294">
        <v>6</v>
      </c>
      <c r="AF10" s="324">
        <v>6</v>
      </c>
      <c r="AG10" s="294">
        <v>6</v>
      </c>
      <c r="AH10" s="294">
        <v>2</v>
      </c>
      <c r="AI10" s="294">
        <v>7</v>
      </c>
      <c r="AJ10" s="295">
        <v>5</v>
      </c>
      <c r="AK10" s="294">
        <v>6</v>
      </c>
      <c r="AL10" s="324">
        <v>5</v>
      </c>
      <c r="AM10" s="294">
        <v>9</v>
      </c>
      <c r="AN10" s="338"/>
      <c r="AO10" s="338"/>
      <c r="AP10" s="295"/>
      <c r="AQ10" s="338"/>
      <c r="AR10" s="338"/>
      <c r="AS10" s="338"/>
      <c r="AT10" s="337">
        <v>10</v>
      </c>
      <c r="AU10" s="338">
        <v>9</v>
      </c>
      <c r="AV10" s="295">
        <v>22</v>
      </c>
      <c r="AW10" s="338">
        <v>11</v>
      </c>
      <c r="AX10" s="324">
        <v>9</v>
      </c>
      <c r="AY10" s="338">
        <v>4</v>
      </c>
      <c r="AZ10" s="294">
        <v>14</v>
      </c>
      <c r="BA10" s="294">
        <v>9</v>
      </c>
      <c r="BB10" s="295">
        <v>10</v>
      </c>
      <c r="BC10" s="294">
        <v>8</v>
      </c>
      <c r="BD10" s="324">
        <v>8</v>
      </c>
      <c r="BE10" s="294">
        <v>5</v>
      </c>
      <c r="BF10" s="294">
        <v>0</v>
      </c>
      <c r="BG10" s="294">
        <v>0</v>
      </c>
      <c r="BH10" s="295"/>
      <c r="BI10" s="294">
        <v>0</v>
      </c>
      <c r="BJ10" s="324"/>
      <c r="BK10" s="294">
        <v>0</v>
      </c>
      <c r="BL10" s="339">
        <v>2</v>
      </c>
      <c r="BM10" s="339">
        <v>7</v>
      </c>
      <c r="BN10" s="389">
        <v>9</v>
      </c>
      <c r="BO10" s="339">
        <v>7</v>
      </c>
      <c r="BP10" s="324">
        <v>6</v>
      </c>
      <c r="BQ10" s="339">
        <v>9</v>
      </c>
      <c r="BR10" s="338">
        <v>0</v>
      </c>
      <c r="BS10" s="294">
        <v>0</v>
      </c>
      <c r="BT10" s="295"/>
      <c r="BU10" s="294">
        <v>0</v>
      </c>
      <c r="BV10" s="324"/>
      <c r="BW10" s="294">
        <v>0</v>
      </c>
      <c r="BX10" s="294">
        <v>4</v>
      </c>
      <c r="BY10" s="294">
        <v>7</v>
      </c>
      <c r="BZ10" s="295">
        <v>14</v>
      </c>
      <c r="CA10" s="294">
        <v>5</v>
      </c>
      <c r="CB10" s="324">
        <v>6</v>
      </c>
      <c r="CC10" s="294">
        <v>6</v>
      </c>
      <c r="CD10" s="294">
        <v>2</v>
      </c>
      <c r="CE10" s="294">
        <v>3</v>
      </c>
      <c r="CF10" s="295">
        <v>6</v>
      </c>
      <c r="CG10" s="294">
        <v>4</v>
      </c>
      <c r="CH10" s="324">
        <v>4</v>
      </c>
      <c r="CI10" s="294">
        <v>9</v>
      </c>
      <c r="CJ10" s="294">
        <v>2</v>
      </c>
      <c r="CK10" s="294">
        <v>5</v>
      </c>
      <c r="CL10" s="295">
        <v>8</v>
      </c>
      <c r="CM10" s="294">
        <v>3</v>
      </c>
      <c r="CN10" s="324">
        <v>4</v>
      </c>
      <c r="CO10" s="294">
        <v>3</v>
      </c>
      <c r="CP10" s="294">
        <v>2</v>
      </c>
      <c r="CQ10" s="294">
        <v>4</v>
      </c>
      <c r="CR10" s="295">
        <v>4</v>
      </c>
      <c r="CS10" s="294">
        <v>4</v>
      </c>
      <c r="CT10" s="324">
        <v>3</v>
      </c>
      <c r="CU10" s="294">
        <v>7</v>
      </c>
      <c r="CV10" s="294">
        <v>8</v>
      </c>
      <c r="CW10" s="294">
        <v>5</v>
      </c>
      <c r="CX10" s="295">
        <v>5</v>
      </c>
      <c r="CY10" s="294">
        <v>7</v>
      </c>
      <c r="CZ10" s="324">
        <v>0</v>
      </c>
      <c r="DA10" s="294">
        <v>10</v>
      </c>
      <c r="DB10" s="294">
        <v>0</v>
      </c>
      <c r="DC10" s="294">
        <v>0</v>
      </c>
      <c r="DD10" s="295"/>
      <c r="DE10" s="294">
        <v>0</v>
      </c>
      <c r="DF10" s="324"/>
      <c r="DG10" s="294">
        <v>0</v>
      </c>
      <c r="DH10" s="294">
        <v>1</v>
      </c>
      <c r="DI10" s="294">
        <v>2</v>
      </c>
      <c r="DJ10" s="295">
        <v>2</v>
      </c>
      <c r="DK10" s="294">
        <v>3</v>
      </c>
      <c r="DL10" s="324">
        <v>2</v>
      </c>
      <c r="DM10" s="294">
        <v>2</v>
      </c>
      <c r="DN10" s="228"/>
      <c r="DO10" s="228" t="s">
        <v>896</v>
      </c>
    </row>
    <row r="11" spans="1:119" s="160" customFormat="1" ht="75.75" customHeight="1" x14ac:dyDescent="0.25">
      <c r="A11" s="438" t="s">
        <v>602</v>
      </c>
      <c r="B11" s="296" t="s">
        <v>229</v>
      </c>
      <c r="C11" s="296"/>
      <c r="D11" s="157">
        <f>IF(ISNUMBER(D9/D8),D9/D8,"")</f>
        <v>0.34838709677419355</v>
      </c>
      <c r="E11" s="157">
        <f t="shared" ref="E11:DB11" si="4">IF(ISNUMBER(E9/E8),E9/E8,"")</f>
        <v>0.49356223175965663</v>
      </c>
      <c r="F11" s="157">
        <f t="shared" si="4"/>
        <v>0.55555555555555558</v>
      </c>
      <c r="G11" s="157">
        <f t="shared" si="4"/>
        <v>0.6607142857142857</v>
      </c>
      <c r="H11" s="157">
        <f>IF(ISNUMBER(H9/H8),H9/H8,"")</f>
        <v>0.67434210526315785</v>
      </c>
      <c r="I11" s="157">
        <f t="shared" si="4"/>
        <v>0.78797468354430378</v>
      </c>
      <c r="J11" s="157">
        <f t="shared" si="4"/>
        <v>0.21052631578947367</v>
      </c>
      <c r="K11" s="157">
        <f t="shared" si="4"/>
        <v>0.31034482758620691</v>
      </c>
      <c r="L11" s="332">
        <f t="shared" si="4"/>
        <v>0.31034482758620691</v>
      </c>
      <c r="M11" s="157">
        <f t="shared" si="4"/>
        <v>0.5</v>
      </c>
      <c r="N11" s="157">
        <f>IF(ISNUMBER(N9/N8),N9/N8,"")</f>
        <v>0.5</v>
      </c>
      <c r="O11" s="157">
        <f t="shared" si="4"/>
        <v>0.703125</v>
      </c>
      <c r="P11" s="157">
        <f t="shared" si="4"/>
        <v>0.25</v>
      </c>
      <c r="Q11" s="157">
        <f t="shared" si="4"/>
        <v>0.22222222222222221</v>
      </c>
      <c r="R11" s="332">
        <f t="shared" si="4"/>
        <v>0.55555555555555558</v>
      </c>
      <c r="S11" s="157">
        <f t="shared" si="4"/>
        <v>0.5</v>
      </c>
      <c r="T11" s="157">
        <f t="shared" si="4"/>
        <v>0.73684210526315785</v>
      </c>
      <c r="U11" s="157">
        <f t="shared" si="4"/>
        <v>0.77777777777777779</v>
      </c>
      <c r="V11" s="157" t="str">
        <f t="shared" si="4"/>
        <v/>
      </c>
      <c r="W11" s="157" t="str">
        <f t="shared" si="4"/>
        <v/>
      </c>
      <c r="X11" s="332" t="str">
        <f t="shared" si="4"/>
        <v/>
      </c>
      <c r="Y11" s="157" t="str">
        <f t="shared" si="4"/>
        <v/>
      </c>
      <c r="Z11" s="157" t="str">
        <f>IF(ISNUMBER(Z9/Z8),Z9/Z8,"")</f>
        <v/>
      </c>
      <c r="AA11" s="157" t="str">
        <f t="shared" si="4"/>
        <v/>
      </c>
      <c r="AB11" s="157" t="str">
        <f t="shared" si="4"/>
        <v/>
      </c>
      <c r="AC11" s="157">
        <f t="shared" si="4"/>
        <v>0.25</v>
      </c>
      <c r="AD11" s="332">
        <f t="shared" si="4"/>
        <v>0.25</v>
      </c>
      <c r="AE11" s="157">
        <f t="shared" si="4"/>
        <v>0.72727272727272729</v>
      </c>
      <c r="AF11" s="157">
        <f t="shared" si="4"/>
        <v>0.66666666666666663</v>
      </c>
      <c r="AG11" s="157">
        <f t="shared" si="4"/>
        <v>0.82352941176470584</v>
      </c>
      <c r="AH11" s="157">
        <f t="shared" si="4"/>
        <v>0.11538461538461539</v>
      </c>
      <c r="AI11" s="157">
        <f t="shared" si="4"/>
        <v>0.32258064516129031</v>
      </c>
      <c r="AJ11" s="332">
        <f t="shared" si="4"/>
        <v>0.29032258064516131</v>
      </c>
      <c r="AK11" s="157">
        <f t="shared" si="4"/>
        <v>0.4838709677419355</v>
      </c>
      <c r="AL11" s="157">
        <f>IF(ISNUMBER(AL9/AL8),AL9/AL8,"")</f>
        <v>0.43333333333333335</v>
      </c>
      <c r="AM11" s="157">
        <f t="shared" si="4"/>
        <v>0.70967741935483875</v>
      </c>
      <c r="AN11" s="157" t="str">
        <f t="shared" si="4"/>
        <v/>
      </c>
      <c r="AO11" s="157" t="str">
        <f t="shared" si="4"/>
        <v/>
      </c>
      <c r="AP11" s="332" t="str">
        <f t="shared" si="4"/>
        <v/>
      </c>
      <c r="AQ11" s="157" t="str">
        <f t="shared" si="4"/>
        <v/>
      </c>
      <c r="AR11" s="157"/>
      <c r="AS11" s="157" t="str">
        <f t="shared" si="4"/>
        <v/>
      </c>
      <c r="AT11" s="157">
        <f t="shared" si="4"/>
        <v>0.7857142857142857</v>
      </c>
      <c r="AU11" s="157">
        <f t="shared" si="4"/>
        <v>0.84210526315789469</v>
      </c>
      <c r="AV11" s="332">
        <f t="shared" si="4"/>
        <v>0.95652173913043481</v>
      </c>
      <c r="AW11" s="157">
        <f t="shared" si="4"/>
        <v>1</v>
      </c>
      <c r="AX11" s="157">
        <f t="shared" si="4"/>
        <v>0.94871794871794868</v>
      </c>
      <c r="AY11" s="157">
        <f t="shared" si="4"/>
        <v>1</v>
      </c>
      <c r="AZ11" s="157">
        <f t="shared" si="4"/>
        <v>0.77777777777777779</v>
      </c>
      <c r="BA11" s="157">
        <f t="shared" si="4"/>
        <v>1</v>
      </c>
      <c r="BB11" s="332">
        <f t="shared" si="4"/>
        <v>1</v>
      </c>
      <c r="BC11" s="157">
        <f t="shared" si="4"/>
        <v>1</v>
      </c>
      <c r="BD11" s="157">
        <f>IF(ISNUMBER(BD9/BD8),BD9/BD8,"")</f>
        <v>0.83333333333333337</v>
      </c>
      <c r="BE11" s="157">
        <f t="shared" si="4"/>
        <v>1</v>
      </c>
      <c r="BF11" s="157" t="str">
        <f t="shared" si="4"/>
        <v/>
      </c>
      <c r="BG11" s="157" t="str">
        <f t="shared" si="4"/>
        <v/>
      </c>
      <c r="BH11" s="332" t="str">
        <f t="shared" si="4"/>
        <v/>
      </c>
      <c r="BI11" s="157" t="str">
        <f t="shared" si="4"/>
        <v/>
      </c>
      <c r="BJ11" s="157" t="str">
        <f t="shared" si="4"/>
        <v/>
      </c>
      <c r="BK11" s="157" t="str">
        <f t="shared" si="4"/>
        <v/>
      </c>
      <c r="BL11" s="157">
        <v>0.14285714285714285</v>
      </c>
      <c r="BM11" s="157">
        <v>0.32142857142857145</v>
      </c>
      <c r="BN11" s="390">
        <f>IF(ISNUMBER(BN9/BN8),BN9/BN8,"")</f>
        <v>0.39285714285714285</v>
      </c>
      <c r="BO11" s="157">
        <v>0.5</v>
      </c>
      <c r="BP11" s="157">
        <f>IF(ISNUMBER(BP9/BP8),BP9/BP8,"")</f>
        <v>0.5</v>
      </c>
      <c r="BQ11" s="157">
        <v>0.70588235294117652</v>
      </c>
      <c r="BR11" s="157" t="str">
        <f t="shared" si="4"/>
        <v/>
      </c>
      <c r="BS11" s="157" t="str">
        <f t="shared" si="4"/>
        <v/>
      </c>
      <c r="BT11" s="332" t="str">
        <f t="shared" si="4"/>
        <v/>
      </c>
      <c r="BU11" s="157" t="str">
        <f t="shared" si="4"/>
        <v/>
      </c>
      <c r="BV11" s="157" t="str">
        <f t="shared" si="4"/>
        <v/>
      </c>
      <c r="BW11" s="157" t="str">
        <f t="shared" si="4"/>
        <v/>
      </c>
      <c r="BX11" s="157">
        <f t="shared" si="4"/>
        <v>0.21052631578947367</v>
      </c>
      <c r="BY11" s="157">
        <f t="shared" si="4"/>
        <v>0.52380952380952384</v>
      </c>
      <c r="BZ11" s="332">
        <f t="shared" si="4"/>
        <v>0.5714285714285714</v>
      </c>
      <c r="CA11" s="157">
        <f t="shared" si="4"/>
        <v>0.69565217391304346</v>
      </c>
      <c r="CB11" s="157">
        <f>IF(ISNUMBER(CB9/CB8),CB9/CB8,"")</f>
        <v>0.75</v>
      </c>
      <c r="CC11" s="157">
        <f t="shared" si="4"/>
        <v>0.69230769230769229</v>
      </c>
      <c r="CD11" s="157">
        <f t="shared" si="4"/>
        <v>0.18181818181818182</v>
      </c>
      <c r="CE11" s="157">
        <f t="shared" si="4"/>
        <v>0.38461538461538464</v>
      </c>
      <c r="CF11" s="332">
        <f t="shared" si="4"/>
        <v>0.46153846153846156</v>
      </c>
      <c r="CG11" s="157">
        <f t="shared" si="4"/>
        <v>0.5</v>
      </c>
      <c r="CH11" s="157">
        <f t="shared" si="4"/>
        <v>0.52631578947368418</v>
      </c>
      <c r="CI11" s="157">
        <f t="shared" si="4"/>
        <v>0.72</v>
      </c>
      <c r="CJ11" s="157">
        <f t="shared" si="4"/>
        <v>0.5</v>
      </c>
      <c r="CK11" s="157">
        <f t="shared" si="4"/>
        <v>0.875</v>
      </c>
      <c r="CL11" s="332">
        <f t="shared" si="4"/>
        <v>1</v>
      </c>
      <c r="CM11" s="157">
        <f t="shared" si="4"/>
        <v>0.83333333333333337</v>
      </c>
      <c r="CN11" s="157">
        <f>IF(ISNUMBER(CN9/CN8),CN9/CN8,"")</f>
        <v>0.8</v>
      </c>
      <c r="CO11" s="157">
        <f t="shared" si="4"/>
        <v>0.8666666666666667</v>
      </c>
      <c r="CP11" s="157">
        <f t="shared" si="4"/>
        <v>0.22222222222222221</v>
      </c>
      <c r="CQ11" s="157">
        <f t="shared" si="4"/>
        <v>0.66666666666666663</v>
      </c>
      <c r="CR11" s="332">
        <f t="shared" si="4"/>
        <v>0.66666666666666663</v>
      </c>
      <c r="CS11" s="157">
        <f t="shared" si="4"/>
        <v>1</v>
      </c>
      <c r="CT11" s="157">
        <f t="shared" si="4"/>
        <v>1</v>
      </c>
      <c r="CU11" s="157">
        <f t="shared" si="4"/>
        <v>1</v>
      </c>
      <c r="CV11" s="157">
        <v>0.08</v>
      </c>
      <c r="CW11" s="157">
        <f>IF(ISNUMBER(CW9/CW8),CW9/CW8,"")</f>
        <v>0.54166666666666663</v>
      </c>
      <c r="CX11" s="332">
        <f>IF(ISNUMBER(CX9/CX8),CX9/CX8,"")</f>
        <v>0.54166666666666663</v>
      </c>
      <c r="CY11" s="157">
        <f>IF(ISNUMBER(CY9/CY8),CY9/CY8,"")</f>
        <v>0.76923076923076927</v>
      </c>
      <c r="CZ11" s="157">
        <f>IF(ISNUMBER(CZ9/CZ8),CZ9/CZ8,"")</f>
        <v>0.72222222222222221</v>
      </c>
      <c r="DA11" s="157">
        <f>IF(ISNUMBER(DA9/DA8),DA9/DA8,"")</f>
        <v>0.81481481481481477</v>
      </c>
      <c r="DB11" s="157" t="str">
        <f t="shared" si="4"/>
        <v/>
      </c>
      <c r="DC11" s="157" t="str">
        <f t="shared" ref="DC11:DM11" si="5">IF(ISNUMBER(DC9/DC8),DC9/DC8,"")</f>
        <v/>
      </c>
      <c r="DD11" s="332" t="str">
        <f t="shared" si="5"/>
        <v/>
      </c>
      <c r="DE11" s="157" t="str">
        <f t="shared" si="5"/>
        <v/>
      </c>
      <c r="DF11" s="157" t="str">
        <f t="shared" si="5"/>
        <v/>
      </c>
      <c r="DG11" s="157" t="str">
        <f t="shared" si="5"/>
        <v/>
      </c>
      <c r="DH11" s="157">
        <f t="shared" si="5"/>
        <v>0.14285714285714285</v>
      </c>
      <c r="DI11" s="157">
        <f t="shared" si="5"/>
        <v>0.6</v>
      </c>
      <c r="DJ11" s="332">
        <f t="shared" si="5"/>
        <v>1</v>
      </c>
      <c r="DK11" s="157">
        <f t="shared" si="5"/>
        <v>1</v>
      </c>
      <c r="DL11" s="157">
        <f>IF(ISNUMBER(DL9/DL8),DL9/DL8,"")</f>
        <v>1</v>
      </c>
      <c r="DM11" s="157">
        <f t="shared" si="5"/>
        <v>1</v>
      </c>
      <c r="DN11" s="159"/>
      <c r="DO11" s="159"/>
    </row>
    <row r="12" spans="1:119" ht="31.5" x14ac:dyDescent="0.25">
      <c r="A12" s="438" t="s">
        <v>7</v>
      </c>
      <c r="B12" s="293" t="s">
        <v>8</v>
      </c>
      <c r="C12" s="293" t="s">
        <v>824</v>
      </c>
      <c r="D12" s="294">
        <f t="shared" ref="D12:I25" si="6">SUMIF($J$3:$DM$3,D$3,$J12:$DM12)</f>
        <v>410</v>
      </c>
      <c r="E12" s="294">
        <f t="shared" si="6"/>
        <v>445</v>
      </c>
      <c r="F12" s="294">
        <f t="shared" si="6"/>
        <v>412</v>
      </c>
      <c r="G12" s="294">
        <f t="shared" si="6"/>
        <v>456</v>
      </c>
      <c r="H12" s="294">
        <f t="shared" si="6"/>
        <v>446</v>
      </c>
      <c r="I12" s="294">
        <f t="shared" si="6"/>
        <v>469</v>
      </c>
      <c r="J12" s="294">
        <v>36</v>
      </c>
      <c r="K12" s="294">
        <v>37</v>
      </c>
      <c r="L12" s="409">
        <v>37</v>
      </c>
      <c r="M12" s="294">
        <v>37</v>
      </c>
      <c r="N12" s="324">
        <v>30</v>
      </c>
      <c r="O12" s="294">
        <v>37</v>
      </c>
      <c r="P12" s="294">
        <v>24</v>
      </c>
      <c r="Q12" s="294">
        <v>24</v>
      </c>
      <c r="R12" s="409">
        <v>24</v>
      </c>
      <c r="S12" s="294">
        <v>25</v>
      </c>
      <c r="T12" s="324">
        <v>25</v>
      </c>
      <c r="U12" s="294">
        <v>25</v>
      </c>
      <c r="V12" s="294">
        <v>27</v>
      </c>
      <c r="W12" s="294">
        <v>29</v>
      </c>
      <c r="X12" s="295">
        <v>27</v>
      </c>
      <c r="Y12" s="294">
        <v>29</v>
      </c>
      <c r="Z12" s="324">
        <v>23</v>
      </c>
      <c r="AA12" s="294">
        <v>29</v>
      </c>
      <c r="AB12" s="294">
        <v>11</v>
      </c>
      <c r="AC12" s="294">
        <v>12</v>
      </c>
      <c r="AD12" s="295">
        <v>12</v>
      </c>
      <c r="AE12" s="294">
        <v>13</v>
      </c>
      <c r="AF12" s="324">
        <v>17</v>
      </c>
      <c r="AG12" s="294">
        <v>13</v>
      </c>
      <c r="AH12" s="294">
        <v>20</v>
      </c>
      <c r="AI12" s="294">
        <v>25</v>
      </c>
      <c r="AJ12" s="409">
        <v>27</v>
      </c>
      <c r="AK12" s="294">
        <v>25</v>
      </c>
      <c r="AL12" s="324">
        <v>23</v>
      </c>
      <c r="AM12" s="294">
        <v>25</v>
      </c>
      <c r="AN12" s="294">
        <v>42</v>
      </c>
      <c r="AO12" s="294">
        <v>44</v>
      </c>
      <c r="AP12" s="295">
        <v>50</v>
      </c>
      <c r="AQ12" s="294">
        <v>44</v>
      </c>
      <c r="AR12" s="294">
        <v>46</v>
      </c>
      <c r="AS12" s="294">
        <v>44</v>
      </c>
      <c r="AT12" s="294">
        <v>31</v>
      </c>
      <c r="AU12" s="294">
        <v>42</v>
      </c>
      <c r="AV12" s="295">
        <v>39</v>
      </c>
      <c r="AW12" s="294">
        <v>42</v>
      </c>
      <c r="AX12" s="324">
        <v>37</v>
      </c>
      <c r="AY12" s="294">
        <v>42</v>
      </c>
      <c r="AZ12" s="294">
        <v>27</v>
      </c>
      <c r="BA12" s="294">
        <v>28</v>
      </c>
      <c r="BB12" s="295">
        <v>28</v>
      </c>
      <c r="BC12" s="294">
        <v>29</v>
      </c>
      <c r="BD12" s="324">
        <v>30</v>
      </c>
      <c r="BE12" s="294">
        <v>30</v>
      </c>
      <c r="BF12" s="294">
        <v>26</v>
      </c>
      <c r="BG12" s="294">
        <v>26</v>
      </c>
      <c r="BH12" s="295">
        <v>23</v>
      </c>
      <c r="BI12" s="294">
        <v>28</v>
      </c>
      <c r="BJ12" s="324">
        <v>23</v>
      </c>
      <c r="BK12" s="294">
        <v>29</v>
      </c>
      <c r="BL12" s="294">
        <v>23</v>
      </c>
      <c r="BM12" s="294">
        <v>23</v>
      </c>
      <c r="BN12" s="409">
        <v>22</v>
      </c>
      <c r="BO12" s="294">
        <v>25</v>
      </c>
      <c r="BP12" s="324">
        <v>23</v>
      </c>
      <c r="BQ12" s="294">
        <v>27</v>
      </c>
      <c r="BR12" s="294">
        <v>19</v>
      </c>
      <c r="BS12" s="294">
        <v>26</v>
      </c>
      <c r="BT12" s="409">
        <v>23</v>
      </c>
      <c r="BU12" s="294">
        <v>28</v>
      </c>
      <c r="BV12" s="324">
        <v>32</v>
      </c>
      <c r="BW12" s="294">
        <v>30</v>
      </c>
      <c r="BX12" s="294">
        <v>46</v>
      </c>
      <c r="BY12" s="294">
        <v>48</v>
      </c>
      <c r="BZ12" s="409">
        <v>48</v>
      </c>
      <c r="CA12" s="294">
        <v>48</v>
      </c>
      <c r="CB12" s="324">
        <f>37+4</f>
        <v>41</v>
      </c>
      <c r="CC12" s="294">
        <v>48</v>
      </c>
      <c r="CD12" s="294">
        <v>20</v>
      </c>
      <c r="CE12" s="294">
        <v>20</v>
      </c>
      <c r="CF12" s="409">
        <v>20</v>
      </c>
      <c r="CG12" s="294">
        <v>21</v>
      </c>
      <c r="CH12" s="324">
        <v>24</v>
      </c>
      <c r="CI12" s="294">
        <v>25</v>
      </c>
      <c r="CJ12" s="294">
        <v>12</v>
      </c>
      <c r="CK12" s="294">
        <v>12</v>
      </c>
      <c r="CL12" s="295">
        <v>12</v>
      </c>
      <c r="CM12" s="294">
        <v>13</v>
      </c>
      <c r="CN12" s="324">
        <v>11</v>
      </c>
      <c r="CO12" s="294">
        <v>14</v>
      </c>
      <c r="CP12" s="294">
        <v>9</v>
      </c>
      <c r="CQ12" s="294">
        <v>9</v>
      </c>
      <c r="CR12" s="295">
        <v>8</v>
      </c>
      <c r="CS12" s="294">
        <v>9</v>
      </c>
      <c r="CT12" s="324">
        <v>9</v>
      </c>
      <c r="CU12" s="294">
        <v>9</v>
      </c>
      <c r="CV12" s="294">
        <v>12</v>
      </c>
      <c r="CW12" s="294">
        <v>16</v>
      </c>
      <c r="CX12" s="409">
        <v>18</v>
      </c>
      <c r="CY12" s="294">
        <v>17</v>
      </c>
      <c r="CZ12" s="324">
        <v>12</v>
      </c>
      <c r="DA12" s="294">
        <v>19</v>
      </c>
      <c r="DB12" s="294">
        <v>13</v>
      </c>
      <c r="DC12" s="294">
        <v>13</v>
      </c>
      <c r="DD12" s="383">
        <v>12</v>
      </c>
      <c r="DE12" s="294">
        <v>14</v>
      </c>
      <c r="DF12" s="324">
        <v>12</v>
      </c>
      <c r="DG12" s="294">
        <v>14</v>
      </c>
      <c r="DH12" s="294">
        <v>12</v>
      </c>
      <c r="DI12" s="294">
        <v>11</v>
      </c>
      <c r="DJ12" s="409">
        <v>5</v>
      </c>
      <c r="DK12" s="294">
        <v>9</v>
      </c>
      <c r="DL12" s="324">
        <v>5</v>
      </c>
      <c r="DM12" s="294">
        <v>9</v>
      </c>
      <c r="DN12" s="228" t="s">
        <v>75</v>
      </c>
      <c r="DO12" s="228" t="s">
        <v>897</v>
      </c>
    </row>
    <row r="13" spans="1:119" ht="25.5" customHeight="1" x14ac:dyDescent="0.25">
      <c r="A13" s="438" t="s">
        <v>9</v>
      </c>
      <c r="B13" s="293" t="s">
        <v>568</v>
      </c>
      <c r="C13" s="293"/>
      <c r="D13" s="294">
        <f t="shared" si="6"/>
        <v>46</v>
      </c>
      <c r="E13" s="294">
        <f t="shared" si="6"/>
        <v>172</v>
      </c>
      <c r="F13" s="294">
        <f t="shared" si="6"/>
        <v>162</v>
      </c>
      <c r="G13" s="294">
        <f t="shared" si="6"/>
        <v>222</v>
      </c>
      <c r="H13" s="294">
        <f t="shared" si="6"/>
        <v>242</v>
      </c>
      <c r="I13" s="294">
        <f t="shared" si="6"/>
        <v>267</v>
      </c>
      <c r="J13" s="294">
        <v>1</v>
      </c>
      <c r="K13" s="294">
        <v>24</v>
      </c>
      <c r="L13" s="295">
        <v>24</v>
      </c>
      <c r="M13" s="294">
        <v>28</v>
      </c>
      <c r="N13" s="324">
        <v>28</v>
      </c>
      <c r="O13" s="294">
        <v>36</v>
      </c>
      <c r="P13" s="294">
        <v>4</v>
      </c>
      <c r="Q13" s="294">
        <v>11</v>
      </c>
      <c r="R13" s="295">
        <v>9</v>
      </c>
      <c r="S13" s="294">
        <v>14</v>
      </c>
      <c r="T13" s="324">
        <v>22</v>
      </c>
      <c r="U13" s="294">
        <v>18</v>
      </c>
      <c r="V13" s="294"/>
      <c r="W13" s="294"/>
      <c r="X13" s="295"/>
      <c r="Y13" s="294"/>
      <c r="Z13" s="324"/>
      <c r="AA13" s="294"/>
      <c r="AB13" s="294">
        <v>0</v>
      </c>
      <c r="AC13" s="294">
        <v>2</v>
      </c>
      <c r="AD13" s="295">
        <v>8</v>
      </c>
      <c r="AE13" s="294">
        <v>4</v>
      </c>
      <c r="AF13" s="324">
        <v>10</v>
      </c>
      <c r="AG13" s="294">
        <v>4</v>
      </c>
      <c r="AH13" s="294">
        <v>6</v>
      </c>
      <c r="AI13" s="294">
        <v>11</v>
      </c>
      <c r="AJ13" s="295">
        <v>9</v>
      </c>
      <c r="AK13" s="294">
        <v>16</v>
      </c>
      <c r="AL13" s="324">
        <v>16</v>
      </c>
      <c r="AM13" s="294">
        <v>18</v>
      </c>
      <c r="AN13" s="294"/>
      <c r="AO13" s="294"/>
      <c r="AP13" s="295"/>
      <c r="AQ13" s="294"/>
      <c r="AR13" s="294"/>
      <c r="AS13" s="294"/>
      <c r="AT13" s="294">
        <v>11</v>
      </c>
      <c r="AU13" s="294">
        <v>30</v>
      </c>
      <c r="AV13" s="295">
        <v>28</v>
      </c>
      <c r="AW13" s="294">
        <v>35</v>
      </c>
      <c r="AX13" s="324">
        <v>35</v>
      </c>
      <c r="AY13" s="294">
        <v>36</v>
      </c>
      <c r="AZ13" s="294">
        <v>2</v>
      </c>
      <c r="BA13" s="294">
        <v>20</v>
      </c>
      <c r="BB13" s="295">
        <v>20</v>
      </c>
      <c r="BC13" s="294">
        <v>25</v>
      </c>
      <c r="BD13" s="324">
        <v>25</v>
      </c>
      <c r="BE13" s="294">
        <v>30</v>
      </c>
      <c r="BF13" s="294">
        <v>8</v>
      </c>
      <c r="BG13" s="294">
        <v>14</v>
      </c>
      <c r="BH13" s="295">
        <v>14</v>
      </c>
      <c r="BI13" s="294">
        <v>14</v>
      </c>
      <c r="BJ13" s="324">
        <v>14</v>
      </c>
      <c r="BK13" s="294">
        <v>14</v>
      </c>
      <c r="BL13" s="294">
        <v>7</v>
      </c>
      <c r="BM13" s="294">
        <v>10</v>
      </c>
      <c r="BN13" s="389">
        <v>10</v>
      </c>
      <c r="BO13" s="294">
        <v>14</v>
      </c>
      <c r="BP13" s="324">
        <v>12</v>
      </c>
      <c r="BQ13" s="294">
        <v>19</v>
      </c>
      <c r="BR13" s="294">
        <v>0</v>
      </c>
      <c r="BS13" s="294">
        <v>5</v>
      </c>
      <c r="BT13" s="295">
        <v>8</v>
      </c>
      <c r="BU13" s="294">
        <v>6</v>
      </c>
      <c r="BV13" s="324">
        <v>10</v>
      </c>
      <c r="BW13" s="294">
        <v>6</v>
      </c>
      <c r="BX13" s="294">
        <v>1</v>
      </c>
      <c r="BY13" s="294">
        <v>7</v>
      </c>
      <c r="BZ13" s="295">
        <v>7</v>
      </c>
      <c r="CA13" s="294">
        <v>11</v>
      </c>
      <c r="CB13" s="324">
        <v>13</v>
      </c>
      <c r="CC13" s="294">
        <v>14</v>
      </c>
      <c r="CD13" s="294">
        <v>2</v>
      </c>
      <c r="CE13" s="294">
        <v>15</v>
      </c>
      <c r="CF13" s="295">
        <v>18</v>
      </c>
      <c r="CG13" s="294">
        <v>18</v>
      </c>
      <c r="CH13" s="324">
        <v>21</v>
      </c>
      <c r="CI13" s="294">
        <v>18</v>
      </c>
      <c r="CJ13" s="294">
        <v>2</v>
      </c>
      <c r="CK13" s="294">
        <v>4</v>
      </c>
      <c r="CL13" s="295">
        <v>5</v>
      </c>
      <c r="CM13" s="294">
        <v>6</v>
      </c>
      <c r="CN13" s="324">
        <v>6</v>
      </c>
      <c r="CO13" s="294">
        <v>8</v>
      </c>
      <c r="CP13" s="294" t="s">
        <v>168</v>
      </c>
      <c r="CQ13" s="294">
        <v>4</v>
      </c>
      <c r="CR13" s="295">
        <v>1</v>
      </c>
      <c r="CS13" s="294">
        <v>5</v>
      </c>
      <c r="CT13" s="324">
        <v>2</v>
      </c>
      <c r="CU13" s="294">
        <v>7</v>
      </c>
      <c r="CV13" s="294">
        <v>1</v>
      </c>
      <c r="CW13" s="340">
        <v>11</v>
      </c>
      <c r="CX13" s="295">
        <v>11</v>
      </c>
      <c r="CY13" s="294">
        <v>16</v>
      </c>
      <c r="CZ13" s="324">
        <v>11</v>
      </c>
      <c r="DA13" s="294">
        <v>18</v>
      </c>
      <c r="DB13" s="294">
        <v>0</v>
      </c>
      <c r="DC13" s="294">
        <v>0</v>
      </c>
      <c r="DD13" s="295">
        <v>2</v>
      </c>
      <c r="DE13" s="294">
        <v>4</v>
      </c>
      <c r="DF13" s="324">
        <v>1</v>
      </c>
      <c r="DG13" s="294">
        <v>14</v>
      </c>
      <c r="DH13" s="294">
        <v>1</v>
      </c>
      <c r="DI13" s="294">
        <v>4</v>
      </c>
      <c r="DJ13" s="295">
        <v>2</v>
      </c>
      <c r="DK13" s="294">
        <v>6</v>
      </c>
      <c r="DL13" s="324">
        <v>2</v>
      </c>
      <c r="DM13" s="294">
        <v>7</v>
      </c>
      <c r="DN13" s="228"/>
      <c r="DO13" s="228"/>
    </row>
    <row r="14" spans="1:119" ht="25.5" customHeight="1" x14ac:dyDescent="0.25">
      <c r="A14" s="438" t="s">
        <v>11</v>
      </c>
      <c r="B14" s="293" t="s">
        <v>549</v>
      </c>
      <c r="C14" s="293"/>
      <c r="D14" s="294">
        <f t="shared" si="6"/>
        <v>42</v>
      </c>
      <c r="E14" s="294">
        <f t="shared" si="6"/>
        <v>134</v>
      </c>
      <c r="F14" s="294">
        <f t="shared" si="6"/>
        <v>132</v>
      </c>
      <c r="G14" s="294">
        <f t="shared" si="6"/>
        <v>71</v>
      </c>
      <c r="H14" s="294">
        <f t="shared" si="6"/>
        <v>80</v>
      </c>
      <c r="I14" s="294">
        <f t="shared" si="6"/>
        <v>78</v>
      </c>
      <c r="J14" s="294">
        <v>1</v>
      </c>
      <c r="K14" s="294">
        <v>23</v>
      </c>
      <c r="L14" s="295">
        <v>23</v>
      </c>
      <c r="M14" s="294">
        <v>4</v>
      </c>
      <c r="N14" s="324">
        <v>5</v>
      </c>
      <c r="O14" s="294">
        <v>8</v>
      </c>
      <c r="P14" s="294">
        <v>4</v>
      </c>
      <c r="Q14" s="294">
        <v>7</v>
      </c>
      <c r="R14" s="295">
        <v>5</v>
      </c>
      <c r="S14" s="294">
        <v>3</v>
      </c>
      <c r="T14" s="324">
        <v>13</v>
      </c>
      <c r="U14" s="294">
        <v>4</v>
      </c>
      <c r="V14" s="294"/>
      <c r="W14" s="294"/>
      <c r="X14" s="295"/>
      <c r="Y14" s="294"/>
      <c r="Z14" s="324"/>
      <c r="AA14" s="294"/>
      <c r="AB14" s="294">
        <v>0</v>
      </c>
      <c r="AC14" s="294">
        <v>2</v>
      </c>
      <c r="AD14" s="295">
        <v>8</v>
      </c>
      <c r="AE14" s="294">
        <v>2</v>
      </c>
      <c r="AF14" s="324">
        <v>2</v>
      </c>
      <c r="AG14" s="294">
        <v>2</v>
      </c>
      <c r="AH14" s="294">
        <v>4</v>
      </c>
      <c r="AI14" s="294">
        <v>8</v>
      </c>
      <c r="AJ14" s="295">
        <v>5</v>
      </c>
      <c r="AK14" s="294">
        <v>9</v>
      </c>
      <c r="AL14" s="324">
        <v>8</v>
      </c>
      <c r="AM14" s="294">
        <v>5</v>
      </c>
      <c r="AN14" s="338"/>
      <c r="AO14" s="338"/>
      <c r="AP14" s="295"/>
      <c r="AQ14" s="338"/>
      <c r="AR14" s="338"/>
      <c r="AS14" s="338"/>
      <c r="AT14" s="341">
        <v>9</v>
      </c>
      <c r="AU14" s="294">
        <v>19</v>
      </c>
      <c r="AV14" s="295">
        <v>17</v>
      </c>
      <c r="AW14" s="294">
        <v>12</v>
      </c>
      <c r="AX14" s="324">
        <v>11</v>
      </c>
      <c r="AY14" s="294">
        <v>16</v>
      </c>
      <c r="AZ14" s="294">
        <v>2</v>
      </c>
      <c r="BA14" s="294">
        <v>20</v>
      </c>
      <c r="BB14" s="295">
        <v>20</v>
      </c>
      <c r="BC14" s="294">
        <v>5</v>
      </c>
      <c r="BD14" s="324">
        <v>5</v>
      </c>
      <c r="BE14" s="294">
        <v>5</v>
      </c>
      <c r="BF14" s="294">
        <v>8</v>
      </c>
      <c r="BG14" s="294">
        <v>6</v>
      </c>
      <c r="BH14" s="295">
        <v>7</v>
      </c>
      <c r="BI14" s="294">
        <v>8</v>
      </c>
      <c r="BJ14" s="324">
        <v>7</v>
      </c>
      <c r="BK14" s="294">
        <v>6</v>
      </c>
      <c r="BL14" s="339">
        <v>7</v>
      </c>
      <c r="BM14" s="339">
        <v>6</v>
      </c>
      <c r="BN14" s="389">
        <v>6</v>
      </c>
      <c r="BO14" s="339">
        <v>4</v>
      </c>
      <c r="BP14" s="324">
        <v>2</v>
      </c>
      <c r="BQ14" s="339">
        <v>5</v>
      </c>
      <c r="BR14" s="294">
        <v>0</v>
      </c>
      <c r="BS14" s="294">
        <v>5</v>
      </c>
      <c r="BT14" s="295">
        <v>6</v>
      </c>
      <c r="BU14" s="294">
        <v>1</v>
      </c>
      <c r="BV14" s="324">
        <v>4</v>
      </c>
      <c r="BW14" s="294">
        <v>5</v>
      </c>
      <c r="BX14" s="294">
        <v>1</v>
      </c>
      <c r="BY14" s="294">
        <v>6</v>
      </c>
      <c r="BZ14" s="295">
        <v>6</v>
      </c>
      <c r="CA14" s="294">
        <v>4</v>
      </c>
      <c r="CB14" s="324">
        <v>6</v>
      </c>
      <c r="CC14" s="294">
        <v>4</v>
      </c>
      <c r="CD14" s="294">
        <v>2</v>
      </c>
      <c r="CE14" s="294">
        <v>13</v>
      </c>
      <c r="CF14" s="295">
        <v>18</v>
      </c>
      <c r="CG14" s="294">
        <v>5</v>
      </c>
      <c r="CH14" s="324">
        <v>6</v>
      </c>
      <c r="CI14" s="294">
        <v>0</v>
      </c>
      <c r="CJ14" s="294">
        <v>2</v>
      </c>
      <c r="CK14" s="294">
        <v>2</v>
      </c>
      <c r="CL14" s="295">
        <v>3</v>
      </c>
      <c r="CM14" s="294">
        <v>2</v>
      </c>
      <c r="CN14" s="324">
        <v>1</v>
      </c>
      <c r="CO14" s="294">
        <v>2</v>
      </c>
      <c r="CP14" s="294" t="s">
        <v>168</v>
      </c>
      <c r="CQ14" s="294">
        <v>4</v>
      </c>
      <c r="CR14" s="295">
        <v>1</v>
      </c>
      <c r="CS14" s="294">
        <v>1</v>
      </c>
      <c r="CT14" s="324">
        <v>1</v>
      </c>
      <c r="CU14" s="294">
        <v>2</v>
      </c>
      <c r="CV14" s="294">
        <v>1</v>
      </c>
      <c r="CW14" s="294">
        <v>10</v>
      </c>
      <c r="CX14" s="295">
        <v>11</v>
      </c>
      <c r="CY14" s="294">
        <v>5</v>
      </c>
      <c r="CZ14" s="324"/>
      <c r="DA14" s="294">
        <v>2</v>
      </c>
      <c r="DB14" s="294">
        <v>0</v>
      </c>
      <c r="DC14" s="294">
        <v>0</v>
      </c>
      <c r="DD14" s="295">
        <v>2</v>
      </c>
      <c r="DE14" s="294">
        <v>4</v>
      </c>
      <c r="DF14" s="324">
        <v>1</v>
      </c>
      <c r="DG14" s="294">
        <v>10</v>
      </c>
      <c r="DH14" s="294">
        <v>1</v>
      </c>
      <c r="DI14" s="294">
        <v>3</v>
      </c>
      <c r="DJ14" s="295">
        <v>1</v>
      </c>
      <c r="DK14" s="294">
        <v>2</v>
      </c>
      <c r="DL14" s="324">
        <v>1</v>
      </c>
      <c r="DM14" s="294">
        <v>2</v>
      </c>
      <c r="DN14" s="228"/>
      <c r="DO14" s="228"/>
    </row>
    <row r="15" spans="1:119" ht="31.5" x14ac:dyDescent="0.25">
      <c r="A15" s="438" t="s">
        <v>13</v>
      </c>
      <c r="B15" s="293" t="s">
        <v>403</v>
      </c>
      <c r="C15" s="293"/>
      <c r="D15" s="294">
        <f t="shared" si="6"/>
        <v>47</v>
      </c>
      <c r="E15" s="294">
        <f t="shared" si="6"/>
        <v>152</v>
      </c>
      <c r="F15" s="294">
        <f t="shared" si="6"/>
        <v>163</v>
      </c>
      <c r="G15" s="294">
        <f t="shared" si="6"/>
        <v>180</v>
      </c>
      <c r="H15" s="294">
        <f t="shared" si="6"/>
        <v>219</v>
      </c>
      <c r="I15" s="294">
        <f t="shared" si="6"/>
        <v>183</v>
      </c>
      <c r="J15" s="294">
        <v>9</v>
      </c>
      <c r="K15" s="294">
        <v>15</v>
      </c>
      <c r="L15" s="295">
        <v>15</v>
      </c>
      <c r="M15" s="294">
        <v>13</v>
      </c>
      <c r="N15" s="430">
        <v>18</v>
      </c>
      <c r="O15" s="294">
        <v>19</v>
      </c>
      <c r="P15" s="294">
        <v>4</v>
      </c>
      <c r="Q15" s="294">
        <v>9</v>
      </c>
      <c r="R15" s="295">
        <v>9</v>
      </c>
      <c r="S15" s="294">
        <v>9</v>
      </c>
      <c r="T15" s="430">
        <v>15</v>
      </c>
      <c r="U15" s="294">
        <v>9</v>
      </c>
      <c r="V15" s="294"/>
      <c r="W15" s="294">
        <v>2</v>
      </c>
      <c r="X15" s="295">
        <v>14</v>
      </c>
      <c r="Y15" s="294">
        <v>8</v>
      </c>
      <c r="Z15" s="324">
        <v>14</v>
      </c>
      <c r="AA15" s="294">
        <v>6</v>
      </c>
      <c r="AB15" s="294">
        <v>0</v>
      </c>
      <c r="AC15" s="294">
        <v>5</v>
      </c>
      <c r="AD15" s="295">
        <v>6</v>
      </c>
      <c r="AE15" s="294">
        <v>10</v>
      </c>
      <c r="AF15" s="324">
        <v>9</v>
      </c>
      <c r="AG15" s="294">
        <v>10</v>
      </c>
      <c r="AH15" s="294">
        <v>3</v>
      </c>
      <c r="AI15" s="294">
        <v>10</v>
      </c>
      <c r="AJ15" s="295">
        <v>11</v>
      </c>
      <c r="AK15" s="294">
        <v>16</v>
      </c>
      <c r="AL15" s="324">
        <v>18</v>
      </c>
      <c r="AM15" s="294">
        <v>16</v>
      </c>
      <c r="AN15" s="294"/>
      <c r="AO15" s="294"/>
      <c r="AP15" s="295"/>
      <c r="AQ15" s="294"/>
      <c r="AR15" s="294"/>
      <c r="AS15" s="294"/>
      <c r="AT15" s="294">
        <v>7</v>
      </c>
      <c r="AU15" s="294">
        <v>10</v>
      </c>
      <c r="AV15" s="295">
        <v>10</v>
      </c>
      <c r="AW15" s="294">
        <v>9</v>
      </c>
      <c r="AX15" s="324">
        <v>9</v>
      </c>
      <c r="AY15" s="294">
        <v>9</v>
      </c>
      <c r="AZ15" s="294">
        <v>1</v>
      </c>
      <c r="BA15" s="294">
        <v>6</v>
      </c>
      <c r="BB15" s="295">
        <v>7</v>
      </c>
      <c r="BC15" s="294">
        <v>10</v>
      </c>
      <c r="BD15" s="324">
        <v>15</v>
      </c>
      <c r="BE15" s="294">
        <v>10</v>
      </c>
      <c r="BF15" s="294">
        <v>8</v>
      </c>
      <c r="BG15" s="294">
        <v>12</v>
      </c>
      <c r="BH15" s="295">
        <v>14</v>
      </c>
      <c r="BI15" s="294">
        <v>12</v>
      </c>
      <c r="BJ15" s="324">
        <v>14</v>
      </c>
      <c r="BK15" s="294">
        <v>12</v>
      </c>
      <c r="BL15" s="338">
        <v>4</v>
      </c>
      <c r="BM15" s="338">
        <v>6</v>
      </c>
      <c r="BN15" s="389">
        <v>9</v>
      </c>
      <c r="BO15" s="294">
        <v>6</v>
      </c>
      <c r="BP15" s="324">
        <v>7</v>
      </c>
      <c r="BQ15" s="294">
        <v>8</v>
      </c>
      <c r="BR15" s="294">
        <v>0</v>
      </c>
      <c r="BS15" s="294">
        <v>22</v>
      </c>
      <c r="BT15" s="295">
        <v>23</v>
      </c>
      <c r="BU15" s="294">
        <v>24</v>
      </c>
      <c r="BV15" s="324">
        <v>26</v>
      </c>
      <c r="BW15" s="294">
        <v>26</v>
      </c>
      <c r="BX15" s="294">
        <v>4</v>
      </c>
      <c r="BY15" s="294">
        <v>19</v>
      </c>
      <c r="BZ15" s="295">
        <v>19</v>
      </c>
      <c r="CA15" s="294">
        <v>21</v>
      </c>
      <c r="CB15" s="324">
        <v>21</v>
      </c>
      <c r="CC15" s="294">
        <v>16</v>
      </c>
      <c r="CD15" s="294">
        <v>2</v>
      </c>
      <c r="CE15" s="294">
        <v>15</v>
      </c>
      <c r="CF15" s="295">
        <v>18</v>
      </c>
      <c r="CG15" s="294">
        <v>15</v>
      </c>
      <c r="CH15" s="324">
        <v>15</v>
      </c>
      <c r="CI15" s="294">
        <v>15</v>
      </c>
      <c r="CJ15" s="294">
        <v>2</v>
      </c>
      <c r="CK15" s="294">
        <v>5</v>
      </c>
      <c r="CL15" s="295">
        <v>5</v>
      </c>
      <c r="CM15" s="294">
        <v>6</v>
      </c>
      <c r="CN15" s="324">
        <v>9</v>
      </c>
      <c r="CO15" s="294">
        <v>6</v>
      </c>
      <c r="CP15" s="294">
        <v>1</v>
      </c>
      <c r="CQ15" s="294">
        <v>3</v>
      </c>
      <c r="CR15" s="295">
        <v>3</v>
      </c>
      <c r="CS15" s="294">
        <v>4</v>
      </c>
      <c r="CT15" s="324">
        <v>3</v>
      </c>
      <c r="CU15" s="294">
        <v>3</v>
      </c>
      <c r="CV15" s="294">
        <v>1</v>
      </c>
      <c r="CW15" s="294">
        <v>5</v>
      </c>
      <c r="CX15" s="295">
        <v>8</v>
      </c>
      <c r="CY15" s="294">
        <v>5</v>
      </c>
      <c r="CZ15" s="324">
        <v>9</v>
      </c>
      <c r="DA15" s="294">
        <v>6</v>
      </c>
      <c r="DB15" s="294">
        <v>0</v>
      </c>
      <c r="DC15" s="294">
        <v>5</v>
      </c>
      <c r="DD15" s="295">
        <v>5</v>
      </c>
      <c r="DE15" s="294">
        <v>8</v>
      </c>
      <c r="DF15" s="324">
        <v>1</v>
      </c>
      <c r="DG15" s="294">
        <v>8</v>
      </c>
      <c r="DH15" s="294">
        <v>1</v>
      </c>
      <c r="DI15" s="294">
        <v>3</v>
      </c>
      <c r="DJ15" s="295">
        <v>1</v>
      </c>
      <c r="DK15" s="294">
        <v>4</v>
      </c>
      <c r="DL15" s="324">
        <v>2</v>
      </c>
      <c r="DM15" s="294">
        <v>4</v>
      </c>
      <c r="DN15" s="228"/>
      <c r="DO15" s="228"/>
    </row>
    <row r="16" spans="1:119" ht="31.5" x14ac:dyDescent="0.25">
      <c r="A16" s="438" t="s">
        <v>15</v>
      </c>
      <c r="B16" s="293" t="s">
        <v>240</v>
      </c>
      <c r="C16" s="293"/>
      <c r="D16" s="294">
        <f t="shared" si="6"/>
        <v>47</v>
      </c>
      <c r="E16" s="294">
        <f t="shared" si="6"/>
        <v>106</v>
      </c>
      <c r="F16" s="294">
        <f t="shared" si="6"/>
        <v>123</v>
      </c>
      <c r="G16" s="294">
        <f t="shared" si="6"/>
        <v>74</v>
      </c>
      <c r="H16" s="294">
        <f t="shared" si="6"/>
        <v>92</v>
      </c>
      <c r="I16" s="294">
        <f t="shared" si="6"/>
        <v>109</v>
      </c>
      <c r="J16" s="294">
        <v>9</v>
      </c>
      <c r="K16" s="294">
        <v>6</v>
      </c>
      <c r="L16" s="295">
        <v>6</v>
      </c>
      <c r="M16" s="294">
        <v>7</v>
      </c>
      <c r="N16" s="324">
        <v>7</v>
      </c>
      <c r="O16" s="294">
        <v>12</v>
      </c>
      <c r="P16" s="294">
        <v>4</v>
      </c>
      <c r="Q16" s="294">
        <v>5</v>
      </c>
      <c r="R16" s="295">
        <v>5</v>
      </c>
      <c r="S16" s="294">
        <v>4</v>
      </c>
      <c r="T16" s="324">
        <v>10</v>
      </c>
      <c r="U16" s="294">
        <v>5</v>
      </c>
      <c r="V16" s="294"/>
      <c r="W16" s="294">
        <v>2</v>
      </c>
      <c r="X16" s="295">
        <v>14</v>
      </c>
      <c r="Y16" s="294">
        <v>6</v>
      </c>
      <c r="Z16" s="324">
        <v>6</v>
      </c>
      <c r="AA16" s="294"/>
      <c r="AB16" s="294">
        <v>0</v>
      </c>
      <c r="AC16" s="294">
        <v>5</v>
      </c>
      <c r="AD16" s="295">
        <v>6</v>
      </c>
      <c r="AE16" s="294">
        <v>5</v>
      </c>
      <c r="AF16" s="324">
        <v>2</v>
      </c>
      <c r="AG16" s="294">
        <v>5</v>
      </c>
      <c r="AH16" s="294">
        <v>3</v>
      </c>
      <c r="AI16" s="294">
        <v>7</v>
      </c>
      <c r="AJ16" s="295">
        <v>7</v>
      </c>
      <c r="AK16" s="294">
        <v>9</v>
      </c>
      <c r="AL16" s="324">
        <v>6</v>
      </c>
      <c r="AM16" s="294">
        <v>7</v>
      </c>
      <c r="AN16" s="338"/>
      <c r="AO16" s="338"/>
      <c r="AP16" s="295"/>
      <c r="AQ16" s="338"/>
      <c r="AR16" s="338"/>
      <c r="AS16" s="338"/>
      <c r="AT16" s="294">
        <v>7</v>
      </c>
      <c r="AU16" s="294">
        <v>4</v>
      </c>
      <c r="AV16" s="295">
        <v>4</v>
      </c>
      <c r="AW16" s="294">
        <v>5</v>
      </c>
      <c r="AX16" s="324">
        <v>5</v>
      </c>
      <c r="AY16" s="294">
        <v>4</v>
      </c>
      <c r="AZ16" s="294">
        <v>1</v>
      </c>
      <c r="BA16" s="294">
        <v>5</v>
      </c>
      <c r="BB16" s="295">
        <v>6</v>
      </c>
      <c r="BC16" s="294">
        <v>5</v>
      </c>
      <c r="BD16" s="324">
        <v>8</v>
      </c>
      <c r="BE16" s="294">
        <v>5</v>
      </c>
      <c r="BF16" s="294">
        <v>8</v>
      </c>
      <c r="BG16" s="294">
        <v>4</v>
      </c>
      <c r="BH16" s="295">
        <v>6</v>
      </c>
      <c r="BI16" s="294">
        <v>8</v>
      </c>
      <c r="BJ16" s="324">
        <v>6</v>
      </c>
      <c r="BK16" s="294">
        <v>4</v>
      </c>
      <c r="BL16" s="338">
        <v>4</v>
      </c>
      <c r="BM16" s="338">
        <v>2</v>
      </c>
      <c r="BN16" s="389">
        <v>6</v>
      </c>
      <c r="BO16" s="294">
        <v>4</v>
      </c>
      <c r="BP16" s="324">
        <v>5</v>
      </c>
      <c r="BQ16" s="294">
        <v>4</v>
      </c>
      <c r="BR16" s="294">
        <v>0</v>
      </c>
      <c r="BS16" s="294">
        <v>22</v>
      </c>
      <c r="BT16" s="295">
        <v>23</v>
      </c>
      <c r="BU16" s="294">
        <v>2</v>
      </c>
      <c r="BV16" s="324">
        <v>3</v>
      </c>
      <c r="BW16" s="294">
        <v>24</v>
      </c>
      <c r="BX16" s="294">
        <v>4</v>
      </c>
      <c r="BY16" s="294">
        <v>15</v>
      </c>
      <c r="BZ16" s="295">
        <v>15</v>
      </c>
      <c r="CA16" s="294">
        <v>6</v>
      </c>
      <c r="CB16" s="324">
        <v>15</v>
      </c>
      <c r="CC16" s="294">
        <v>10</v>
      </c>
      <c r="CD16" s="294">
        <v>2</v>
      </c>
      <c r="CE16" s="294">
        <v>13</v>
      </c>
      <c r="CF16" s="295">
        <v>16</v>
      </c>
      <c r="CG16" s="294">
        <v>2</v>
      </c>
      <c r="CH16" s="324">
        <v>2</v>
      </c>
      <c r="CI16" s="294">
        <v>13</v>
      </c>
      <c r="CJ16" s="294">
        <v>2</v>
      </c>
      <c r="CK16" s="294">
        <v>3</v>
      </c>
      <c r="CL16" s="295">
        <v>3</v>
      </c>
      <c r="CM16" s="294">
        <v>3</v>
      </c>
      <c r="CN16" s="324">
        <v>5</v>
      </c>
      <c r="CO16" s="294">
        <v>3</v>
      </c>
      <c r="CP16" s="294">
        <v>1</v>
      </c>
      <c r="CQ16" s="294">
        <v>2</v>
      </c>
      <c r="CR16" s="295">
        <v>2</v>
      </c>
      <c r="CS16" s="294">
        <v>2</v>
      </c>
      <c r="CT16" s="324">
        <v>2</v>
      </c>
      <c r="CU16" s="294">
        <v>1</v>
      </c>
      <c r="CV16" s="294">
        <v>1</v>
      </c>
      <c r="CW16" s="294">
        <v>4</v>
      </c>
      <c r="CX16" s="295">
        <v>4</v>
      </c>
      <c r="CY16" s="294">
        <v>1</v>
      </c>
      <c r="CZ16" s="324">
        <v>1</v>
      </c>
      <c r="DA16" s="294">
        <v>5</v>
      </c>
      <c r="DB16" s="294">
        <v>0</v>
      </c>
      <c r="DC16" s="294">
        <v>5</v>
      </c>
      <c r="DD16" s="295">
        <v>5</v>
      </c>
      <c r="DE16" s="294">
        <v>3</v>
      </c>
      <c r="DF16" s="324">
        <v>1</v>
      </c>
      <c r="DG16" s="294">
        <v>5</v>
      </c>
      <c r="DH16" s="294">
        <v>1</v>
      </c>
      <c r="DI16" s="294">
        <v>2</v>
      </c>
      <c r="DJ16" s="295">
        <v>1</v>
      </c>
      <c r="DK16" s="294">
        <v>2</v>
      </c>
      <c r="DL16" s="324">
        <v>2</v>
      </c>
      <c r="DM16" s="294">
        <v>2</v>
      </c>
      <c r="DN16" s="228"/>
      <c r="DO16" s="228"/>
    </row>
    <row r="17" spans="1:119" ht="21.75" customHeight="1" x14ac:dyDescent="0.25">
      <c r="A17" s="438" t="s">
        <v>603</v>
      </c>
      <c r="B17" s="293" t="s">
        <v>569</v>
      </c>
      <c r="C17" s="293"/>
      <c r="D17" s="294">
        <f t="shared" si="6"/>
        <v>73</v>
      </c>
      <c r="E17" s="294">
        <f t="shared" si="6"/>
        <v>118</v>
      </c>
      <c r="F17" s="294">
        <f t="shared" si="6"/>
        <v>116</v>
      </c>
      <c r="G17" s="294">
        <f t="shared" si="6"/>
        <v>145</v>
      </c>
      <c r="H17" s="294">
        <f t="shared" si="6"/>
        <v>142</v>
      </c>
      <c r="I17" s="294">
        <f t="shared" si="6"/>
        <v>170</v>
      </c>
      <c r="J17" s="294">
        <v>9</v>
      </c>
      <c r="K17" s="294">
        <v>15</v>
      </c>
      <c r="L17" s="295">
        <v>15</v>
      </c>
      <c r="M17" s="294">
        <v>22</v>
      </c>
      <c r="N17" s="324">
        <v>22</v>
      </c>
      <c r="O17" s="294">
        <v>25</v>
      </c>
      <c r="P17" s="294">
        <v>2</v>
      </c>
      <c r="Q17" s="294">
        <v>3</v>
      </c>
      <c r="R17" s="295">
        <v>4</v>
      </c>
      <c r="S17" s="294">
        <v>4</v>
      </c>
      <c r="T17" s="430">
        <v>7</v>
      </c>
      <c r="U17" s="294">
        <v>6</v>
      </c>
      <c r="V17" s="294">
        <v>5</v>
      </c>
      <c r="W17" s="294">
        <v>11</v>
      </c>
      <c r="X17" s="295">
        <v>5</v>
      </c>
      <c r="Y17" s="294">
        <v>12</v>
      </c>
      <c r="Z17" s="324">
        <v>15</v>
      </c>
      <c r="AA17" s="294">
        <v>8</v>
      </c>
      <c r="AB17" s="294">
        <v>1</v>
      </c>
      <c r="AC17" s="294">
        <v>0</v>
      </c>
      <c r="AD17" s="295"/>
      <c r="AE17" s="294">
        <v>2</v>
      </c>
      <c r="AF17" s="324">
        <v>2</v>
      </c>
      <c r="AG17" s="294">
        <v>4</v>
      </c>
      <c r="AH17" s="294">
        <v>1</v>
      </c>
      <c r="AI17" s="294">
        <v>1</v>
      </c>
      <c r="AJ17" s="295">
        <v>1</v>
      </c>
      <c r="AK17" s="294">
        <v>2</v>
      </c>
      <c r="AL17" s="324">
        <v>1</v>
      </c>
      <c r="AM17" s="294">
        <v>3</v>
      </c>
      <c r="AN17" s="294"/>
      <c r="AO17" s="294"/>
      <c r="AP17" s="295"/>
      <c r="AQ17" s="294"/>
      <c r="AR17" s="294"/>
      <c r="AS17" s="294"/>
      <c r="AT17" s="294">
        <v>1</v>
      </c>
      <c r="AU17" s="294">
        <v>12</v>
      </c>
      <c r="AV17" s="295">
        <v>12</v>
      </c>
      <c r="AW17" s="294">
        <v>16</v>
      </c>
      <c r="AX17" s="324">
        <v>10</v>
      </c>
      <c r="AY17" s="294">
        <v>27</v>
      </c>
      <c r="AZ17" s="294">
        <v>10</v>
      </c>
      <c r="BA17" s="294">
        <v>13</v>
      </c>
      <c r="BB17" s="295">
        <v>18</v>
      </c>
      <c r="BC17" s="294">
        <v>10</v>
      </c>
      <c r="BD17" s="324">
        <v>25</v>
      </c>
      <c r="BE17" s="294">
        <v>12</v>
      </c>
      <c r="BF17" s="294">
        <v>1</v>
      </c>
      <c r="BG17" s="294">
        <v>2</v>
      </c>
      <c r="BH17" s="295">
        <v>2</v>
      </c>
      <c r="BI17" s="294">
        <v>2</v>
      </c>
      <c r="BJ17" s="324">
        <v>2</v>
      </c>
      <c r="BK17" s="294">
        <v>2</v>
      </c>
      <c r="BL17" s="338">
        <v>9</v>
      </c>
      <c r="BM17" s="338">
        <v>11</v>
      </c>
      <c r="BN17" s="389">
        <v>11</v>
      </c>
      <c r="BO17" s="338">
        <v>14</v>
      </c>
      <c r="BP17" s="324">
        <v>13</v>
      </c>
      <c r="BQ17" s="338">
        <v>14</v>
      </c>
      <c r="BR17" s="294">
        <v>2</v>
      </c>
      <c r="BS17" s="294">
        <v>4</v>
      </c>
      <c r="BT17" s="295">
        <v>4</v>
      </c>
      <c r="BU17" s="294">
        <v>5</v>
      </c>
      <c r="BV17" s="324">
        <v>6</v>
      </c>
      <c r="BW17" s="294">
        <v>5</v>
      </c>
      <c r="BX17" s="294">
        <v>12</v>
      </c>
      <c r="BY17" s="294">
        <v>16</v>
      </c>
      <c r="BZ17" s="295">
        <v>16</v>
      </c>
      <c r="CA17" s="294">
        <v>18</v>
      </c>
      <c r="CB17" s="324">
        <v>18</v>
      </c>
      <c r="CC17" s="294">
        <v>20</v>
      </c>
      <c r="CD17" s="294">
        <v>0</v>
      </c>
      <c r="CE17" s="294">
        <v>2</v>
      </c>
      <c r="CF17" s="295">
        <v>3</v>
      </c>
      <c r="CG17" s="294">
        <v>3</v>
      </c>
      <c r="CH17" s="324">
        <v>4</v>
      </c>
      <c r="CI17" s="294">
        <v>4</v>
      </c>
      <c r="CJ17" s="294">
        <v>2</v>
      </c>
      <c r="CK17" s="294">
        <v>4</v>
      </c>
      <c r="CL17" s="295">
        <v>5</v>
      </c>
      <c r="CM17" s="294">
        <v>6</v>
      </c>
      <c r="CN17" s="324">
        <v>6</v>
      </c>
      <c r="CO17" s="294">
        <v>8</v>
      </c>
      <c r="CP17" s="294">
        <v>4</v>
      </c>
      <c r="CQ17" s="294">
        <v>5</v>
      </c>
      <c r="CR17" s="295">
        <v>4</v>
      </c>
      <c r="CS17" s="294">
        <v>7</v>
      </c>
      <c r="CT17" s="324">
        <v>3</v>
      </c>
      <c r="CU17" s="294">
        <v>7</v>
      </c>
      <c r="CV17" s="294">
        <v>1</v>
      </c>
      <c r="CW17" s="294">
        <v>3</v>
      </c>
      <c r="CX17" s="295">
        <v>4</v>
      </c>
      <c r="CY17" s="294">
        <v>4</v>
      </c>
      <c r="CZ17" s="324">
        <v>4</v>
      </c>
      <c r="DA17" s="294">
        <v>6</v>
      </c>
      <c r="DB17" s="294">
        <v>12</v>
      </c>
      <c r="DC17" s="294">
        <v>13</v>
      </c>
      <c r="DD17" s="295">
        <v>13</v>
      </c>
      <c r="DE17" s="294">
        <v>14</v>
      </c>
      <c r="DF17" s="324">
        <v>0</v>
      </c>
      <c r="DG17" s="294">
        <v>14</v>
      </c>
      <c r="DH17" s="294">
        <v>1</v>
      </c>
      <c r="DI17" s="294">
        <v>3</v>
      </c>
      <c r="DJ17" s="295">
        <v>1</v>
      </c>
      <c r="DK17" s="294">
        <v>4</v>
      </c>
      <c r="DL17" s="324">
        <v>2</v>
      </c>
      <c r="DM17" s="294">
        <v>5</v>
      </c>
      <c r="DN17" s="228"/>
      <c r="DO17" s="228" t="s">
        <v>898</v>
      </c>
    </row>
    <row r="18" spans="1:119" ht="21.75" customHeight="1" x14ac:dyDescent="0.25">
      <c r="A18" s="438" t="s">
        <v>646</v>
      </c>
      <c r="B18" s="293" t="s">
        <v>550</v>
      </c>
      <c r="C18" s="293"/>
      <c r="D18" s="294">
        <f t="shared" si="6"/>
        <v>70</v>
      </c>
      <c r="E18" s="294">
        <f t="shared" si="6"/>
        <v>52</v>
      </c>
      <c r="F18" s="294">
        <f t="shared" si="6"/>
        <v>61</v>
      </c>
      <c r="G18" s="294">
        <f t="shared" si="6"/>
        <v>50</v>
      </c>
      <c r="H18" s="294">
        <f t="shared" si="6"/>
        <v>48</v>
      </c>
      <c r="I18" s="294">
        <f t="shared" si="6"/>
        <v>70</v>
      </c>
      <c r="J18" s="294">
        <v>9</v>
      </c>
      <c r="K18" s="294">
        <v>6</v>
      </c>
      <c r="L18" s="295">
        <v>6</v>
      </c>
      <c r="M18" s="294">
        <v>7</v>
      </c>
      <c r="N18" s="324">
        <v>8</v>
      </c>
      <c r="O18" s="294">
        <v>12</v>
      </c>
      <c r="P18" s="294">
        <v>1</v>
      </c>
      <c r="Q18" s="294">
        <v>5</v>
      </c>
      <c r="R18" s="295">
        <v>2</v>
      </c>
      <c r="S18" s="294">
        <v>4</v>
      </c>
      <c r="T18" s="324">
        <v>5</v>
      </c>
      <c r="U18" s="294">
        <v>5</v>
      </c>
      <c r="V18" s="294">
        <v>5</v>
      </c>
      <c r="W18" s="294">
        <v>6</v>
      </c>
      <c r="X18" s="295">
        <v>5</v>
      </c>
      <c r="Y18" s="294">
        <v>1</v>
      </c>
      <c r="Z18" s="324">
        <v>3</v>
      </c>
      <c r="AA18" s="294">
        <v>1</v>
      </c>
      <c r="AB18" s="294">
        <v>1</v>
      </c>
      <c r="AC18" s="294">
        <v>0</v>
      </c>
      <c r="AD18" s="295"/>
      <c r="AE18" s="294">
        <v>2</v>
      </c>
      <c r="AF18" s="324">
        <v>2</v>
      </c>
      <c r="AG18" s="294">
        <v>2</v>
      </c>
      <c r="AH18" s="294">
        <v>1</v>
      </c>
      <c r="AI18" s="294"/>
      <c r="AJ18" s="295">
        <v>0</v>
      </c>
      <c r="AK18" s="294">
        <v>2</v>
      </c>
      <c r="AL18" s="324">
        <v>1</v>
      </c>
      <c r="AM18" s="294">
        <v>1</v>
      </c>
      <c r="AN18" s="337"/>
      <c r="AO18" s="337"/>
      <c r="AP18" s="295"/>
      <c r="AQ18" s="337"/>
      <c r="AR18" s="337"/>
      <c r="AS18" s="337"/>
      <c r="AT18" s="341"/>
      <c r="AU18" s="341">
        <v>11</v>
      </c>
      <c r="AV18" s="295">
        <v>12</v>
      </c>
      <c r="AW18" s="341">
        <v>4</v>
      </c>
      <c r="AX18" s="324">
        <v>4</v>
      </c>
      <c r="AY18" s="341">
        <v>11</v>
      </c>
      <c r="AZ18" s="294">
        <v>10</v>
      </c>
      <c r="BA18" s="294">
        <v>3</v>
      </c>
      <c r="BB18" s="295">
        <v>8</v>
      </c>
      <c r="BC18" s="294">
        <v>7</v>
      </c>
      <c r="BD18" s="324">
        <v>7</v>
      </c>
      <c r="BE18" s="294">
        <v>5</v>
      </c>
      <c r="BF18" s="294">
        <v>1</v>
      </c>
      <c r="BG18" s="294">
        <v>1</v>
      </c>
      <c r="BH18" s="295"/>
      <c r="BI18" s="294">
        <v>0</v>
      </c>
      <c r="BJ18" s="324"/>
      <c r="BK18" s="294">
        <v>1</v>
      </c>
      <c r="BL18" s="338">
        <v>9</v>
      </c>
      <c r="BM18" s="338">
        <v>2</v>
      </c>
      <c r="BN18" s="389">
        <v>7</v>
      </c>
      <c r="BO18" s="338">
        <v>5</v>
      </c>
      <c r="BP18" s="324">
        <v>2</v>
      </c>
      <c r="BQ18" s="338">
        <v>5</v>
      </c>
      <c r="BR18" s="294">
        <v>2</v>
      </c>
      <c r="BS18" s="294">
        <v>2</v>
      </c>
      <c r="BT18" s="295">
        <v>2</v>
      </c>
      <c r="BU18" s="294">
        <v>3</v>
      </c>
      <c r="BV18" s="324">
        <v>3</v>
      </c>
      <c r="BW18" s="294">
        <v>2</v>
      </c>
      <c r="BX18" s="294">
        <v>12</v>
      </c>
      <c r="BY18" s="294">
        <v>6</v>
      </c>
      <c r="BZ18" s="295">
        <v>7</v>
      </c>
      <c r="CA18" s="294">
        <v>4</v>
      </c>
      <c r="CB18" s="324">
        <v>4</v>
      </c>
      <c r="CC18" s="294">
        <v>14</v>
      </c>
      <c r="CD18" s="294">
        <v>0</v>
      </c>
      <c r="CE18" s="294">
        <v>2</v>
      </c>
      <c r="CF18" s="295">
        <v>3</v>
      </c>
      <c r="CG18" s="294">
        <v>1</v>
      </c>
      <c r="CH18" s="324">
        <v>1</v>
      </c>
      <c r="CI18" s="294">
        <v>1</v>
      </c>
      <c r="CJ18" s="294">
        <v>2</v>
      </c>
      <c r="CK18" s="294">
        <v>2</v>
      </c>
      <c r="CL18" s="295">
        <v>3</v>
      </c>
      <c r="CM18" s="294">
        <v>4</v>
      </c>
      <c r="CN18" s="324">
        <v>4</v>
      </c>
      <c r="CO18" s="294">
        <v>4</v>
      </c>
      <c r="CP18" s="294">
        <v>4</v>
      </c>
      <c r="CQ18" s="294">
        <v>1</v>
      </c>
      <c r="CR18" s="295">
        <v>1</v>
      </c>
      <c r="CS18" s="294">
        <v>2</v>
      </c>
      <c r="CT18" s="324">
        <v>2</v>
      </c>
      <c r="CU18" s="294">
        <v>1</v>
      </c>
      <c r="CV18" s="294"/>
      <c r="CW18" s="294">
        <v>2</v>
      </c>
      <c r="CX18" s="295">
        <v>2</v>
      </c>
      <c r="CY18" s="294">
        <v>2</v>
      </c>
      <c r="CZ18" s="324">
        <v>1</v>
      </c>
      <c r="DA18" s="294">
        <v>4</v>
      </c>
      <c r="DB18" s="294">
        <v>12</v>
      </c>
      <c r="DC18" s="294">
        <v>1</v>
      </c>
      <c r="DD18" s="295">
        <v>2</v>
      </c>
      <c r="DE18" s="294">
        <v>1</v>
      </c>
      <c r="DF18" s="324">
        <v>0</v>
      </c>
      <c r="DG18" s="294"/>
      <c r="DH18" s="294">
        <v>1</v>
      </c>
      <c r="DI18" s="294">
        <v>2</v>
      </c>
      <c r="DJ18" s="295">
        <v>1</v>
      </c>
      <c r="DK18" s="294">
        <v>1</v>
      </c>
      <c r="DL18" s="324">
        <v>1</v>
      </c>
      <c r="DM18" s="294">
        <v>1</v>
      </c>
      <c r="DN18" s="228"/>
      <c r="DO18" s="228" t="s">
        <v>899</v>
      </c>
    </row>
    <row r="19" spans="1:119" x14ac:dyDescent="0.25">
      <c r="A19" s="438" t="s">
        <v>647</v>
      </c>
      <c r="B19" s="293" t="s">
        <v>570</v>
      </c>
      <c r="C19" s="293"/>
      <c r="D19" s="294">
        <f t="shared" si="6"/>
        <v>3</v>
      </c>
      <c r="E19" s="294" t="str">
        <f>SUMIF($J$3:$DM$3,E$3,$J19:$DM19)&amp;" (не менее "&amp;" "&amp;6&amp;")"</f>
        <v>11 (не менее  6)</v>
      </c>
      <c r="F19" s="294" t="str">
        <f>SUMIF($J$3:$DM$3,F$3,$J19:$DM19)&amp;" (не менее "&amp;" "&amp;6&amp;")"</f>
        <v>5 (не менее  6)</v>
      </c>
      <c r="G19" s="294" t="str">
        <f>SUMIF($J$3:$DM$3,G$3,$J19:$DM19)&amp;" (не менее "&amp;" "&amp;9&amp;")"</f>
        <v>19 (не менее  9)</v>
      </c>
      <c r="H19" s="294" t="str">
        <f>SUMIF($J$3:$DM$3,H$3,$J19:$DM19)&amp;" (не менее "&amp;" "&amp;9&amp;")"</f>
        <v>11 (не менее  9)</v>
      </c>
      <c r="I19" s="294" t="str">
        <f>SUMIF($J$3:$DM$3,I$3,$J19:$DM19)&amp;" (не менее "&amp;" "&amp;11&amp;")"</f>
        <v>28 (не менее  11)</v>
      </c>
      <c r="J19" s="294">
        <v>0</v>
      </c>
      <c r="K19" s="294">
        <v>1</v>
      </c>
      <c r="L19" s="295">
        <v>1</v>
      </c>
      <c r="M19" s="294">
        <v>1</v>
      </c>
      <c r="N19" s="430">
        <v>1</v>
      </c>
      <c r="O19" s="294">
        <v>2</v>
      </c>
      <c r="P19" s="294">
        <v>1</v>
      </c>
      <c r="Q19" s="294">
        <v>1</v>
      </c>
      <c r="R19" s="295">
        <v>1</v>
      </c>
      <c r="S19" s="294">
        <v>1</v>
      </c>
      <c r="T19" s="324">
        <v>2</v>
      </c>
      <c r="U19" s="294">
        <v>2</v>
      </c>
      <c r="V19" s="294"/>
      <c r="W19" s="294"/>
      <c r="X19" s="295"/>
      <c r="Y19" s="294"/>
      <c r="Z19" s="324"/>
      <c r="AA19" s="294"/>
      <c r="AB19" s="294">
        <v>0</v>
      </c>
      <c r="AC19" s="294">
        <v>0</v>
      </c>
      <c r="AD19" s="295">
        <v>1</v>
      </c>
      <c r="AE19" s="294">
        <v>1</v>
      </c>
      <c r="AF19" s="324">
        <v>1</v>
      </c>
      <c r="AG19" s="294">
        <v>2</v>
      </c>
      <c r="AH19" s="294">
        <v>1</v>
      </c>
      <c r="AI19" s="294">
        <v>1</v>
      </c>
      <c r="AJ19" s="295">
        <v>1</v>
      </c>
      <c r="AK19" s="294">
        <v>1</v>
      </c>
      <c r="AL19" s="324">
        <v>1</v>
      </c>
      <c r="AM19" s="294">
        <v>2</v>
      </c>
      <c r="AN19" s="294"/>
      <c r="AO19" s="294"/>
      <c r="AP19" s="295"/>
      <c r="AQ19" s="294"/>
      <c r="AR19" s="294"/>
      <c r="AS19" s="294"/>
      <c r="AT19" s="294">
        <v>0</v>
      </c>
      <c r="AU19" s="294">
        <v>1</v>
      </c>
      <c r="AV19" s="387" t="s">
        <v>766</v>
      </c>
      <c r="AW19" s="294">
        <v>2</v>
      </c>
      <c r="AX19" s="324">
        <v>1</v>
      </c>
      <c r="AY19" s="294">
        <v>2</v>
      </c>
      <c r="AZ19" s="294">
        <v>0</v>
      </c>
      <c r="BA19" s="294">
        <v>1</v>
      </c>
      <c r="BB19" s="400">
        <v>0</v>
      </c>
      <c r="BC19" s="294">
        <v>2</v>
      </c>
      <c r="BD19" s="324">
        <v>0</v>
      </c>
      <c r="BE19" s="294">
        <v>2</v>
      </c>
      <c r="BF19" s="294">
        <v>0</v>
      </c>
      <c r="BG19" s="294">
        <v>1</v>
      </c>
      <c r="BH19" s="295">
        <v>1</v>
      </c>
      <c r="BI19" s="294">
        <v>1</v>
      </c>
      <c r="BJ19" s="324">
        <v>1</v>
      </c>
      <c r="BK19" s="294">
        <v>2</v>
      </c>
      <c r="BL19" s="338">
        <v>0</v>
      </c>
      <c r="BM19" s="338">
        <v>1</v>
      </c>
      <c r="BN19" s="389">
        <v>0</v>
      </c>
      <c r="BO19" s="294">
        <v>1</v>
      </c>
      <c r="BP19" s="324">
        <v>0</v>
      </c>
      <c r="BQ19" s="294">
        <v>2</v>
      </c>
      <c r="BR19" s="294">
        <v>1</v>
      </c>
      <c r="BS19" s="294">
        <v>2</v>
      </c>
      <c r="BT19" s="295">
        <v>1</v>
      </c>
      <c r="BU19" s="294">
        <v>2</v>
      </c>
      <c r="BV19" s="324">
        <v>1</v>
      </c>
      <c r="BW19" s="294">
        <v>2</v>
      </c>
      <c r="BX19" s="294">
        <v>0</v>
      </c>
      <c r="BY19" s="294">
        <v>0</v>
      </c>
      <c r="BZ19" s="295"/>
      <c r="CA19" s="294">
        <v>1</v>
      </c>
      <c r="CB19" s="324">
        <v>0</v>
      </c>
      <c r="CC19" s="294">
        <v>2</v>
      </c>
      <c r="CD19" s="294">
        <v>0</v>
      </c>
      <c r="CE19" s="294">
        <v>1</v>
      </c>
      <c r="CF19" s="295" t="s">
        <v>777</v>
      </c>
      <c r="CG19" s="294">
        <v>2</v>
      </c>
      <c r="CH19" s="324" t="s">
        <v>777</v>
      </c>
      <c r="CI19" s="342">
        <v>2</v>
      </c>
      <c r="CJ19" s="294">
        <v>0</v>
      </c>
      <c r="CK19" s="294">
        <v>0</v>
      </c>
      <c r="CL19" s="295">
        <v>0</v>
      </c>
      <c r="CM19" s="294">
        <v>0</v>
      </c>
      <c r="CN19" s="324"/>
      <c r="CO19" s="294">
        <v>1</v>
      </c>
      <c r="CP19" s="294">
        <v>0</v>
      </c>
      <c r="CQ19" s="294">
        <v>1</v>
      </c>
      <c r="CR19" s="295"/>
      <c r="CS19" s="294">
        <v>1</v>
      </c>
      <c r="CT19" s="324">
        <v>1</v>
      </c>
      <c r="CU19" s="294">
        <v>1</v>
      </c>
      <c r="CV19" s="294"/>
      <c r="CW19" s="294"/>
      <c r="CX19" s="295"/>
      <c r="CY19" s="294">
        <v>1</v>
      </c>
      <c r="CZ19" s="324"/>
      <c r="DA19" s="294">
        <v>1</v>
      </c>
      <c r="DB19" s="294">
        <v>0</v>
      </c>
      <c r="DC19" s="294"/>
      <c r="DD19" s="295"/>
      <c r="DE19" s="294">
        <v>1</v>
      </c>
      <c r="DF19" s="324">
        <v>0</v>
      </c>
      <c r="DG19" s="294">
        <v>1</v>
      </c>
      <c r="DH19" s="294">
        <v>0</v>
      </c>
      <c r="DI19" s="294">
        <v>0</v>
      </c>
      <c r="DJ19" s="295"/>
      <c r="DK19" s="294">
        <v>1</v>
      </c>
      <c r="DL19" s="324">
        <v>1</v>
      </c>
      <c r="DM19" s="294">
        <v>2</v>
      </c>
      <c r="DN19" s="228"/>
      <c r="DO19" s="228"/>
    </row>
    <row r="20" spans="1:119" ht="31.5" x14ac:dyDescent="0.25">
      <c r="A20" s="438" t="s">
        <v>648</v>
      </c>
      <c r="B20" s="293" t="s">
        <v>551</v>
      </c>
      <c r="C20" s="293"/>
      <c r="D20" s="294">
        <f t="shared" si="6"/>
        <v>3</v>
      </c>
      <c r="E20" s="294" t="str">
        <f>SUMIF($J$3:$DM$3,E$3,$J20:$DM20)&amp;" (не менее "&amp;" "&amp;3&amp;")"</f>
        <v>8 (не менее  3)</v>
      </c>
      <c r="F20" s="294" t="str">
        <f>SUMIF($J$3:$DM$3,F$3,$J20:$DM20)&amp;" (не менее "&amp;" "&amp;3&amp;")"</f>
        <v>2 (не менее  3)</v>
      </c>
      <c r="G20" s="294" t="str">
        <f>SUMIF($J$3:$DM$3,G$3,$J20:$DM20)&amp;" (не менее "&amp;" "&amp;3&amp;")"</f>
        <v>11 (не менее  3)</v>
      </c>
      <c r="H20" s="294" t="str">
        <f>SUMIF($J$3:$DM$3,H$3,$J20:$DM20)&amp;" (не менее "&amp;" "&amp;3&amp;")"</f>
        <v>6 (не менее  3)</v>
      </c>
      <c r="I20" s="294" t="str">
        <f>SUMIF($J$3:$DM$3,I$3,$J20:$DM20)&amp;" (не менее "&amp;" "&amp;2&amp;")"</f>
        <v>16 (не менее  2)</v>
      </c>
      <c r="J20" s="294"/>
      <c r="K20" s="294">
        <v>1</v>
      </c>
      <c r="L20" s="295">
        <v>1</v>
      </c>
      <c r="M20" s="294">
        <v>0</v>
      </c>
      <c r="N20" s="324"/>
      <c r="O20" s="294">
        <v>2</v>
      </c>
      <c r="P20" s="294">
        <v>1</v>
      </c>
      <c r="Q20" s="294">
        <v>0</v>
      </c>
      <c r="R20" s="295">
        <v>0</v>
      </c>
      <c r="S20" s="294">
        <v>1</v>
      </c>
      <c r="T20" s="324">
        <v>1</v>
      </c>
      <c r="U20" s="294">
        <v>1</v>
      </c>
      <c r="V20" s="294"/>
      <c r="W20" s="294"/>
      <c r="X20" s="295"/>
      <c r="Y20" s="294"/>
      <c r="Z20" s="324"/>
      <c r="AA20" s="294"/>
      <c r="AB20" s="294">
        <v>0</v>
      </c>
      <c r="AC20" s="294">
        <v>0</v>
      </c>
      <c r="AD20" s="295">
        <v>1</v>
      </c>
      <c r="AE20" s="294">
        <v>1</v>
      </c>
      <c r="AF20" s="324">
        <v>1</v>
      </c>
      <c r="AG20" s="294">
        <v>1</v>
      </c>
      <c r="AH20" s="294">
        <v>1</v>
      </c>
      <c r="AI20" s="294">
        <v>0</v>
      </c>
      <c r="AJ20" s="295">
        <v>0</v>
      </c>
      <c r="AK20" s="294">
        <v>1</v>
      </c>
      <c r="AL20" s="324">
        <v>1</v>
      </c>
      <c r="AM20" s="294">
        <v>1</v>
      </c>
      <c r="AN20" s="338"/>
      <c r="AO20" s="338"/>
      <c r="AP20" s="295"/>
      <c r="AQ20" s="338"/>
      <c r="AR20" s="338"/>
      <c r="AS20" s="338"/>
      <c r="AT20" s="294">
        <v>0</v>
      </c>
      <c r="AU20" s="294">
        <v>1</v>
      </c>
      <c r="AV20" s="387" t="s">
        <v>766</v>
      </c>
      <c r="AW20" s="294">
        <v>1</v>
      </c>
      <c r="AX20" s="324">
        <v>1</v>
      </c>
      <c r="AY20" s="294">
        <v>1</v>
      </c>
      <c r="AZ20" s="294">
        <v>0</v>
      </c>
      <c r="BA20" s="294">
        <v>1</v>
      </c>
      <c r="BB20" s="400">
        <v>0</v>
      </c>
      <c r="BC20" s="294">
        <v>1</v>
      </c>
      <c r="BD20" s="324"/>
      <c r="BE20" s="294">
        <v>1</v>
      </c>
      <c r="BF20" s="294">
        <v>0</v>
      </c>
      <c r="BG20" s="294">
        <v>1</v>
      </c>
      <c r="BH20" s="295"/>
      <c r="BI20" s="294">
        <v>0</v>
      </c>
      <c r="BJ20" s="324"/>
      <c r="BK20" s="294">
        <v>2</v>
      </c>
      <c r="BL20" s="338">
        <v>0</v>
      </c>
      <c r="BM20" s="338">
        <v>1</v>
      </c>
      <c r="BN20" s="389">
        <v>0</v>
      </c>
      <c r="BO20" s="294">
        <v>0</v>
      </c>
      <c r="BP20" s="324">
        <v>0</v>
      </c>
      <c r="BQ20" s="294">
        <v>1</v>
      </c>
      <c r="BR20" s="294">
        <v>1</v>
      </c>
      <c r="BS20" s="294">
        <v>1</v>
      </c>
      <c r="BT20" s="295">
        <v>0</v>
      </c>
      <c r="BU20" s="294">
        <v>1</v>
      </c>
      <c r="BV20" s="324">
        <v>0</v>
      </c>
      <c r="BW20" s="294">
        <v>1</v>
      </c>
      <c r="BX20" s="294">
        <v>0</v>
      </c>
      <c r="BY20" s="294">
        <v>0</v>
      </c>
      <c r="BZ20" s="295"/>
      <c r="CA20" s="294">
        <v>1</v>
      </c>
      <c r="CB20" s="324">
        <v>0</v>
      </c>
      <c r="CC20" s="294">
        <v>1</v>
      </c>
      <c r="CD20" s="294">
        <v>0</v>
      </c>
      <c r="CE20" s="294">
        <v>1</v>
      </c>
      <c r="CF20" s="295" t="s">
        <v>777</v>
      </c>
      <c r="CG20" s="294">
        <v>1</v>
      </c>
      <c r="CH20" s="324" t="s">
        <v>777</v>
      </c>
      <c r="CI20" s="342">
        <v>1</v>
      </c>
      <c r="CJ20" s="294">
        <v>0</v>
      </c>
      <c r="CK20" s="294">
        <v>0</v>
      </c>
      <c r="CL20" s="295"/>
      <c r="CM20" s="294">
        <v>0</v>
      </c>
      <c r="CN20" s="324"/>
      <c r="CO20" s="294">
        <v>1</v>
      </c>
      <c r="CP20" s="294">
        <v>0</v>
      </c>
      <c r="CQ20" s="294">
        <v>1</v>
      </c>
      <c r="CR20" s="295"/>
      <c r="CS20" s="294">
        <v>0</v>
      </c>
      <c r="CT20" s="324">
        <v>1</v>
      </c>
      <c r="CU20" s="294">
        <v>1</v>
      </c>
      <c r="CV20" s="294"/>
      <c r="CW20" s="294"/>
      <c r="CX20" s="295"/>
      <c r="CY20" s="294">
        <v>1</v>
      </c>
      <c r="CZ20" s="324"/>
      <c r="DA20" s="294"/>
      <c r="DB20" s="294">
        <v>0</v>
      </c>
      <c r="DC20" s="294"/>
      <c r="DD20" s="295"/>
      <c r="DE20" s="294">
        <v>1</v>
      </c>
      <c r="DF20" s="324">
        <v>0</v>
      </c>
      <c r="DG20" s="294">
        <v>0</v>
      </c>
      <c r="DH20" s="294">
        <v>0</v>
      </c>
      <c r="DI20" s="294">
        <v>0</v>
      </c>
      <c r="DJ20" s="295"/>
      <c r="DK20" s="294">
        <v>1</v>
      </c>
      <c r="DL20" s="324">
        <v>1</v>
      </c>
      <c r="DM20" s="294">
        <v>1</v>
      </c>
      <c r="DN20" s="228"/>
      <c r="DO20" s="228"/>
    </row>
    <row r="21" spans="1:119" ht="31.5" x14ac:dyDescent="0.25">
      <c r="A21" s="438" t="s">
        <v>656</v>
      </c>
      <c r="B21" s="293" t="s">
        <v>595</v>
      </c>
      <c r="C21" s="293"/>
      <c r="D21" s="294">
        <f t="shared" si="6"/>
        <v>28</v>
      </c>
      <c r="E21" s="294" t="str">
        <f>SUMIF($J$3:$DM$3,E$3,$J21:$DM21)&amp;" (не менее "&amp;" "&amp;40&amp;")"</f>
        <v>77 (не менее  40)</v>
      </c>
      <c r="F21" s="294" t="str">
        <f>SUMIF($J$3:$DM$3,F$3,$J21:$DM21)&amp;" (не менее "&amp;" "&amp;40&amp;")"</f>
        <v>79 (не менее  40)</v>
      </c>
      <c r="G21" s="294" t="str">
        <f>SUMIF($J$3:$DM$3,G$3,$J21:$DM21)&amp;" (не менее "&amp;" "&amp;50&amp;")"</f>
        <v>97 (не менее  50)</v>
      </c>
      <c r="H21" s="294" t="str">
        <f>SUMIF($J$3:$DM$3,H$3,$J21:$DM21)&amp;" (не менее "&amp;" "&amp;50&amp;")"</f>
        <v>144 (не менее  50)</v>
      </c>
      <c r="I21" s="294" t="str">
        <f>SUMIF($J$3:$DM$3,I$3,$J21:$DM21)&amp;" (не менее "&amp;" "&amp;60&amp;")"</f>
        <v>94 (не менее  60)</v>
      </c>
      <c r="J21" s="294">
        <v>8</v>
      </c>
      <c r="K21" s="294">
        <v>14</v>
      </c>
      <c r="L21" s="295">
        <v>14</v>
      </c>
      <c r="M21" s="294">
        <v>13</v>
      </c>
      <c r="N21" s="324">
        <v>14</v>
      </c>
      <c r="O21" s="294">
        <v>16</v>
      </c>
      <c r="P21" s="294">
        <v>1</v>
      </c>
      <c r="Q21" s="294">
        <v>1</v>
      </c>
      <c r="R21" s="295">
        <v>1</v>
      </c>
      <c r="S21" s="294">
        <v>2</v>
      </c>
      <c r="T21" s="324"/>
      <c r="U21" s="294">
        <v>2</v>
      </c>
      <c r="V21" s="294"/>
      <c r="W21" s="294">
        <v>2</v>
      </c>
      <c r="X21" s="295">
        <v>2</v>
      </c>
      <c r="Y21" s="294">
        <v>3</v>
      </c>
      <c r="Z21" s="324">
        <v>3</v>
      </c>
      <c r="AA21" s="294">
        <v>2</v>
      </c>
      <c r="AB21" s="294"/>
      <c r="AC21" s="294"/>
      <c r="AD21" s="295"/>
      <c r="AE21" s="294"/>
      <c r="AF21" s="324" t="s">
        <v>766</v>
      </c>
      <c r="AG21" s="294"/>
      <c r="AH21" s="294">
        <v>1</v>
      </c>
      <c r="AI21" s="294">
        <v>1</v>
      </c>
      <c r="AJ21" s="295">
        <v>1</v>
      </c>
      <c r="AK21" s="294">
        <v>2</v>
      </c>
      <c r="AL21" s="324">
        <v>2</v>
      </c>
      <c r="AM21" s="294">
        <v>2</v>
      </c>
      <c r="AN21" s="294"/>
      <c r="AO21" s="294"/>
      <c r="AP21" s="295"/>
      <c r="AQ21" s="294"/>
      <c r="AR21" s="294"/>
      <c r="AS21" s="294"/>
      <c r="AT21" s="294">
        <v>4</v>
      </c>
      <c r="AU21" s="294">
        <v>4</v>
      </c>
      <c r="AV21" s="295">
        <v>4</v>
      </c>
      <c r="AW21" s="294">
        <v>4</v>
      </c>
      <c r="AX21" s="324">
        <v>15</v>
      </c>
      <c r="AY21" s="294">
        <v>5</v>
      </c>
      <c r="AZ21" s="294">
        <v>2</v>
      </c>
      <c r="BA21" s="294">
        <v>2</v>
      </c>
      <c r="BB21" s="295">
        <v>2</v>
      </c>
      <c r="BC21" s="294">
        <v>2</v>
      </c>
      <c r="BD21" s="324">
        <v>3</v>
      </c>
      <c r="BE21" s="294">
        <v>2</v>
      </c>
      <c r="BF21" s="294">
        <v>0</v>
      </c>
      <c r="BG21" s="294">
        <v>0</v>
      </c>
      <c r="BH21" s="295">
        <v>13</v>
      </c>
      <c r="BI21" s="294">
        <v>2</v>
      </c>
      <c r="BJ21" s="324">
        <v>13</v>
      </c>
      <c r="BK21" s="294">
        <v>3</v>
      </c>
      <c r="BL21" s="294">
        <v>2</v>
      </c>
      <c r="BM21" s="294">
        <v>2</v>
      </c>
      <c r="BN21" s="389">
        <v>2</v>
      </c>
      <c r="BO21" s="294">
        <v>2</v>
      </c>
      <c r="BP21" s="324">
        <v>1</v>
      </c>
      <c r="BQ21" s="294">
        <v>5</v>
      </c>
      <c r="BR21" s="294"/>
      <c r="BS21" s="294">
        <v>22</v>
      </c>
      <c r="BT21" s="295">
        <v>26</v>
      </c>
      <c r="BU21" s="294">
        <v>34</v>
      </c>
      <c r="BV21" s="324">
        <v>35</v>
      </c>
      <c r="BW21" s="294">
        <v>24</v>
      </c>
      <c r="BX21" s="294"/>
      <c r="BY21" s="294">
        <v>4</v>
      </c>
      <c r="BZ21" s="295">
        <v>4</v>
      </c>
      <c r="CA21" s="294">
        <v>6</v>
      </c>
      <c r="CB21" s="324">
        <v>12</v>
      </c>
      <c r="CC21" s="294">
        <v>4</v>
      </c>
      <c r="CD21" s="294">
        <v>8</v>
      </c>
      <c r="CE21" s="294">
        <v>11</v>
      </c>
      <c r="CF21" s="295">
        <v>11</v>
      </c>
      <c r="CG21" s="294">
        <v>12</v>
      </c>
      <c r="CH21" s="324">
        <v>20</v>
      </c>
      <c r="CI21" s="294">
        <v>12</v>
      </c>
      <c r="CJ21" s="294"/>
      <c r="CK21" s="294"/>
      <c r="CL21" s="295">
        <v>0</v>
      </c>
      <c r="CM21" s="294"/>
      <c r="CN21" s="324"/>
      <c r="CO21" s="294">
        <v>1</v>
      </c>
      <c r="CP21" s="294"/>
      <c r="CQ21" s="294"/>
      <c r="CR21" s="295"/>
      <c r="CS21" s="294">
        <v>1</v>
      </c>
      <c r="CT21" s="324">
        <v>1</v>
      </c>
      <c r="CU21" s="294">
        <v>1</v>
      </c>
      <c r="CV21" s="294">
        <v>2</v>
      </c>
      <c r="CW21" s="294">
        <v>2</v>
      </c>
      <c r="CX21" s="295">
        <v>0</v>
      </c>
      <c r="CY21" s="294"/>
      <c r="CZ21" s="324"/>
      <c r="DA21" s="294"/>
      <c r="DB21" s="294"/>
      <c r="DC21" s="294">
        <v>12</v>
      </c>
      <c r="DD21" s="295">
        <v>12</v>
      </c>
      <c r="DE21" s="294">
        <v>14</v>
      </c>
      <c r="DF21" s="324">
        <v>12</v>
      </c>
      <c r="DG21" s="294">
        <v>14</v>
      </c>
      <c r="DH21" s="294"/>
      <c r="DI21" s="294"/>
      <c r="DJ21" s="295"/>
      <c r="DK21" s="294"/>
      <c r="DL21" s="324">
        <v>0</v>
      </c>
      <c r="DM21" s="294">
        <v>1</v>
      </c>
      <c r="DN21" s="228"/>
      <c r="DO21" s="228"/>
    </row>
    <row r="22" spans="1:119" ht="31.5" x14ac:dyDescent="0.25">
      <c r="A22" s="438" t="s">
        <v>657</v>
      </c>
      <c r="B22" s="293" t="s">
        <v>596</v>
      </c>
      <c r="C22" s="293"/>
      <c r="D22" s="294">
        <f t="shared" si="6"/>
        <v>28</v>
      </c>
      <c r="E22" s="294" t="str">
        <f>SUMIF($J$3:$DM$3,E$3,$J22:$DM22)&amp;" (не менее "&amp;" "&amp;12&amp;")"</f>
        <v>56 (не менее  12)</v>
      </c>
      <c r="F22" s="294" t="str">
        <f>SUMIF($J$3:$DM$3,F$3,$J22:$DM22)&amp;" (не менее "&amp;" "&amp;12&amp;")"</f>
        <v>60 (не менее  12)</v>
      </c>
      <c r="G22" s="294" t="str">
        <f>SUMIF($J$3:$DM$3,G$3,$J22:$DM22)&amp;" (не менее "&amp;" "&amp;38&amp;")"</f>
        <v>43 (не менее  38)</v>
      </c>
      <c r="H22" s="294" t="str">
        <f>SUMIF($J$3:$DM$3,H$3,$J22:$DM22)&amp;" (не менее "&amp;" "&amp;38&amp;")"</f>
        <v>66 (не менее  38)</v>
      </c>
      <c r="I22" s="294" t="str">
        <f>SUMIF($J$3:$DM$3,I$3,$J22:$DM22)&amp;" (не менее "&amp;" "&amp;22&amp;")"</f>
        <v>52 (не менее  22)</v>
      </c>
      <c r="J22" s="294">
        <v>8</v>
      </c>
      <c r="K22" s="294">
        <v>6</v>
      </c>
      <c r="L22" s="295">
        <v>6</v>
      </c>
      <c r="M22" s="294">
        <v>7</v>
      </c>
      <c r="N22" s="324">
        <v>8</v>
      </c>
      <c r="O22" s="294">
        <v>10</v>
      </c>
      <c r="P22" s="294">
        <v>1</v>
      </c>
      <c r="Q22" s="294"/>
      <c r="R22" s="295"/>
      <c r="S22" s="294">
        <v>2</v>
      </c>
      <c r="T22" s="324"/>
      <c r="U22" s="294"/>
      <c r="V22" s="294"/>
      <c r="W22" s="294">
        <v>2</v>
      </c>
      <c r="X22" s="295">
        <v>2</v>
      </c>
      <c r="Y22" s="294">
        <v>1</v>
      </c>
      <c r="Z22" s="324">
        <v>0</v>
      </c>
      <c r="AA22" s="294">
        <v>1</v>
      </c>
      <c r="AB22" s="294"/>
      <c r="AC22" s="294"/>
      <c r="AD22" s="295"/>
      <c r="AE22" s="294"/>
      <c r="AF22" s="324" t="s">
        <v>766</v>
      </c>
      <c r="AG22" s="294"/>
      <c r="AH22" s="294">
        <v>1</v>
      </c>
      <c r="AI22" s="294">
        <v>0</v>
      </c>
      <c r="AJ22" s="295">
        <v>0</v>
      </c>
      <c r="AK22" s="294">
        <v>2</v>
      </c>
      <c r="AL22" s="324"/>
      <c r="AM22" s="294">
        <v>0</v>
      </c>
      <c r="AN22" s="294"/>
      <c r="AO22" s="294"/>
      <c r="AP22" s="295"/>
      <c r="AQ22" s="294"/>
      <c r="AR22" s="294"/>
      <c r="AS22" s="294"/>
      <c r="AT22" s="294">
        <v>4</v>
      </c>
      <c r="AU22" s="294">
        <v>0</v>
      </c>
      <c r="AV22" s="387" t="s">
        <v>766</v>
      </c>
      <c r="AW22" s="294">
        <v>4</v>
      </c>
      <c r="AX22" s="324">
        <v>9</v>
      </c>
      <c r="AY22" s="294">
        <v>1</v>
      </c>
      <c r="AZ22" s="294">
        <v>2</v>
      </c>
      <c r="BA22" s="294"/>
      <c r="BB22" s="295"/>
      <c r="BC22" s="294">
        <v>2</v>
      </c>
      <c r="BD22" s="324">
        <v>3</v>
      </c>
      <c r="BE22" s="294"/>
      <c r="BF22" s="294">
        <v>0</v>
      </c>
      <c r="BG22" s="294">
        <v>0</v>
      </c>
      <c r="BH22" s="295">
        <v>6</v>
      </c>
      <c r="BI22" s="294">
        <v>2</v>
      </c>
      <c r="BJ22" s="324">
        <v>6</v>
      </c>
      <c r="BK22" s="294">
        <v>1</v>
      </c>
      <c r="BL22" s="294">
        <v>2</v>
      </c>
      <c r="BM22" s="294"/>
      <c r="BN22" s="389"/>
      <c r="BO22" s="294">
        <v>2</v>
      </c>
      <c r="BP22" s="324">
        <v>1</v>
      </c>
      <c r="BQ22" s="294">
        <v>3</v>
      </c>
      <c r="BR22" s="294"/>
      <c r="BS22" s="294">
        <v>22</v>
      </c>
      <c r="BT22" s="295">
        <v>26</v>
      </c>
      <c r="BU22" s="294">
        <v>12</v>
      </c>
      <c r="BV22" s="324">
        <v>14</v>
      </c>
      <c r="BW22" s="294">
        <v>12</v>
      </c>
      <c r="BX22" s="294"/>
      <c r="BY22" s="294">
        <v>4</v>
      </c>
      <c r="BZ22" s="295">
        <v>4</v>
      </c>
      <c r="CA22" s="294">
        <v>2</v>
      </c>
      <c r="CB22" s="324">
        <v>8</v>
      </c>
      <c r="CC22" s="294">
        <v>2</v>
      </c>
      <c r="CD22" s="294">
        <v>8</v>
      </c>
      <c r="CE22" s="294">
        <v>10</v>
      </c>
      <c r="CF22" s="295">
        <v>10</v>
      </c>
      <c r="CG22" s="294">
        <v>4</v>
      </c>
      <c r="CH22" s="324">
        <v>10</v>
      </c>
      <c r="CI22" s="294">
        <v>8</v>
      </c>
      <c r="CJ22" s="294"/>
      <c r="CK22" s="294"/>
      <c r="CL22" s="295"/>
      <c r="CM22" s="294"/>
      <c r="CN22" s="324"/>
      <c r="CO22" s="294">
        <v>1</v>
      </c>
      <c r="CP22" s="294"/>
      <c r="CQ22" s="294"/>
      <c r="CR22" s="295"/>
      <c r="CS22" s="294">
        <v>1</v>
      </c>
      <c r="CT22" s="324">
        <v>1</v>
      </c>
      <c r="CU22" s="294"/>
      <c r="CV22" s="294">
        <v>2</v>
      </c>
      <c r="CW22" s="294"/>
      <c r="CX22" s="295"/>
      <c r="CY22" s="294"/>
      <c r="CZ22" s="324"/>
      <c r="DA22" s="294"/>
      <c r="DB22" s="294"/>
      <c r="DC22" s="294">
        <v>12</v>
      </c>
      <c r="DD22" s="295">
        <v>12</v>
      </c>
      <c r="DE22" s="294">
        <v>2</v>
      </c>
      <c r="DF22" s="324">
        <v>0</v>
      </c>
      <c r="DG22" s="294">
        <v>12</v>
      </c>
      <c r="DH22" s="294"/>
      <c r="DI22" s="294"/>
      <c r="DJ22" s="295"/>
      <c r="DK22" s="294"/>
      <c r="DL22" s="324">
        <v>0</v>
      </c>
      <c r="DM22" s="294">
        <v>1</v>
      </c>
      <c r="DN22" s="228"/>
      <c r="DO22" s="228"/>
    </row>
    <row r="23" spans="1:119" ht="21.75" customHeight="1" x14ac:dyDescent="0.25">
      <c r="A23" s="438" t="s">
        <v>17</v>
      </c>
      <c r="B23" s="293" t="s">
        <v>18</v>
      </c>
      <c r="C23" s="293"/>
      <c r="D23" s="294">
        <f t="shared" si="6"/>
        <v>602</v>
      </c>
      <c r="E23" s="294">
        <f t="shared" si="6"/>
        <v>636</v>
      </c>
      <c r="F23" s="294">
        <f t="shared" si="6"/>
        <v>622</v>
      </c>
      <c r="G23" s="294">
        <f t="shared" si="6"/>
        <v>665</v>
      </c>
      <c r="H23" s="294">
        <f t="shared" si="6"/>
        <v>674</v>
      </c>
      <c r="I23" s="294">
        <f t="shared" si="6"/>
        <v>693</v>
      </c>
      <c r="J23" s="294">
        <v>44</v>
      </c>
      <c r="K23" s="294">
        <v>44</v>
      </c>
      <c r="L23" s="295">
        <v>44</v>
      </c>
      <c r="M23" s="294">
        <v>45</v>
      </c>
      <c r="N23" s="324">
        <v>46</v>
      </c>
      <c r="O23" s="294">
        <v>50</v>
      </c>
      <c r="P23" s="294">
        <v>42</v>
      </c>
      <c r="Q23" s="294">
        <v>46</v>
      </c>
      <c r="R23" s="295">
        <v>46</v>
      </c>
      <c r="S23" s="294">
        <v>55</v>
      </c>
      <c r="T23" s="324">
        <v>55</v>
      </c>
      <c r="U23" s="294">
        <v>56</v>
      </c>
      <c r="V23" s="294">
        <v>8</v>
      </c>
      <c r="W23" s="294">
        <v>8</v>
      </c>
      <c r="X23" s="295">
        <v>8</v>
      </c>
      <c r="Y23" s="294">
        <v>8</v>
      </c>
      <c r="Z23" s="324">
        <v>8</v>
      </c>
      <c r="AA23" s="294">
        <v>8</v>
      </c>
      <c r="AB23" s="294">
        <v>11</v>
      </c>
      <c r="AC23" s="294">
        <v>12</v>
      </c>
      <c r="AD23" s="295">
        <v>12</v>
      </c>
      <c r="AE23" s="294">
        <v>12</v>
      </c>
      <c r="AF23" s="324">
        <v>12</v>
      </c>
      <c r="AG23" s="294">
        <v>14</v>
      </c>
      <c r="AH23" s="294">
        <v>43</v>
      </c>
      <c r="AI23" s="294">
        <v>43</v>
      </c>
      <c r="AJ23" s="295">
        <v>43</v>
      </c>
      <c r="AK23" s="294">
        <v>43</v>
      </c>
      <c r="AL23" s="324">
        <v>43</v>
      </c>
      <c r="AM23" s="294">
        <v>39</v>
      </c>
      <c r="AN23" s="294"/>
      <c r="AO23" s="294"/>
      <c r="AP23" s="295"/>
      <c r="AQ23" s="294"/>
      <c r="AR23" s="294"/>
      <c r="AS23" s="294"/>
      <c r="AT23" s="294">
        <v>39</v>
      </c>
      <c r="AU23" s="294">
        <v>42</v>
      </c>
      <c r="AV23" s="295">
        <v>43</v>
      </c>
      <c r="AW23" s="294">
        <v>48</v>
      </c>
      <c r="AX23" s="324">
        <v>48</v>
      </c>
      <c r="AY23" s="294">
        <v>51</v>
      </c>
      <c r="AZ23" s="294">
        <v>53</v>
      </c>
      <c r="BA23" s="294">
        <v>55</v>
      </c>
      <c r="BB23" s="295">
        <v>55</v>
      </c>
      <c r="BC23" s="294">
        <v>56</v>
      </c>
      <c r="BD23" s="324">
        <v>56</v>
      </c>
      <c r="BE23" s="294">
        <v>56</v>
      </c>
      <c r="BF23" s="294">
        <v>9</v>
      </c>
      <c r="BG23" s="294">
        <v>10</v>
      </c>
      <c r="BH23" s="295">
        <v>10</v>
      </c>
      <c r="BI23" s="294">
        <v>10</v>
      </c>
      <c r="BJ23" s="324">
        <v>10</v>
      </c>
      <c r="BK23" s="294">
        <v>10</v>
      </c>
      <c r="BL23" s="294">
        <v>140</v>
      </c>
      <c r="BM23" s="294">
        <v>159</v>
      </c>
      <c r="BN23" s="389">
        <v>159</v>
      </c>
      <c r="BO23" s="294">
        <v>168</v>
      </c>
      <c r="BP23" s="324">
        <v>168</v>
      </c>
      <c r="BQ23" s="294">
        <v>187</v>
      </c>
      <c r="BR23" s="294">
        <v>4</v>
      </c>
      <c r="BS23" s="294">
        <v>4</v>
      </c>
      <c r="BT23" s="295">
        <v>4</v>
      </c>
      <c r="BU23" s="294">
        <v>4</v>
      </c>
      <c r="BV23" s="324">
        <v>4</v>
      </c>
      <c r="BW23" s="294">
        <v>4</v>
      </c>
      <c r="BX23" s="294">
        <v>75</v>
      </c>
      <c r="BY23" s="294">
        <v>75</v>
      </c>
      <c r="BZ23" s="295">
        <v>75</v>
      </c>
      <c r="CA23" s="294">
        <v>75</v>
      </c>
      <c r="CB23" s="324">
        <v>75</v>
      </c>
      <c r="CC23" s="294">
        <v>75</v>
      </c>
      <c r="CD23" s="294">
        <v>46</v>
      </c>
      <c r="CE23" s="294">
        <v>46</v>
      </c>
      <c r="CF23" s="295">
        <v>46</v>
      </c>
      <c r="CG23" s="294">
        <v>46</v>
      </c>
      <c r="CH23" s="324">
        <v>46</v>
      </c>
      <c r="CI23" s="294">
        <v>46</v>
      </c>
      <c r="CJ23" s="294">
        <v>10</v>
      </c>
      <c r="CK23" s="294">
        <v>10</v>
      </c>
      <c r="CL23" s="295">
        <v>10</v>
      </c>
      <c r="CM23" s="294">
        <v>10</v>
      </c>
      <c r="CN23" s="324">
        <v>11</v>
      </c>
      <c r="CO23" s="294">
        <v>10</v>
      </c>
      <c r="CP23" s="294">
        <v>18</v>
      </c>
      <c r="CQ23" s="294">
        <v>18</v>
      </c>
      <c r="CR23" s="295">
        <v>18</v>
      </c>
      <c r="CS23" s="294">
        <v>19</v>
      </c>
      <c r="CT23" s="324">
        <v>19</v>
      </c>
      <c r="CU23" s="294">
        <v>19</v>
      </c>
      <c r="CV23" s="294">
        <v>45</v>
      </c>
      <c r="CW23" s="294">
        <v>49</v>
      </c>
      <c r="CX23" s="295">
        <v>49</v>
      </c>
      <c r="CY23" s="294">
        <v>51</v>
      </c>
      <c r="CZ23" s="324">
        <v>51</v>
      </c>
      <c r="DA23" s="294">
        <v>53</v>
      </c>
      <c r="DB23" s="294">
        <v>3</v>
      </c>
      <c r="DC23" s="294">
        <v>3</v>
      </c>
      <c r="DD23" s="383">
        <v>3</v>
      </c>
      <c r="DE23" s="294">
        <v>3</v>
      </c>
      <c r="DF23" s="324">
        <v>3</v>
      </c>
      <c r="DG23" s="294">
        <v>3</v>
      </c>
      <c r="DH23" s="294">
        <v>12</v>
      </c>
      <c r="DI23" s="294">
        <v>12</v>
      </c>
      <c r="DJ23" s="295">
        <v>7</v>
      </c>
      <c r="DK23" s="294">
        <v>12</v>
      </c>
      <c r="DL23" s="324">
        <v>9</v>
      </c>
      <c r="DM23" s="294">
        <v>12</v>
      </c>
      <c r="DN23" s="228" t="s">
        <v>71</v>
      </c>
      <c r="DO23" s="228"/>
    </row>
    <row r="24" spans="1:119" ht="60.75" customHeight="1" x14ac:dyDescent="0.25">
      <c r="A24" s="438" t="s">
        <v>19</v>
      </c>
      <c r="B24" s="293" t="s">
        <v>385</v>
      </c>
      <c r="C24" s="293"/>
      <c r="D24" s="294">
        <f t="shared" si="6"/>
        <v>123</v>
      </c>
      <c r="E24" s="294">
        <f t="shared" si="6"/>
        <v>179</v>
      </c>
      <c r="F24" s="294">
        <f t="shared" si="6"/>
        <v>179</v>
      </c>
      <c r="G24" s="294">
        <f t="shared" si="6"/>
        <v>238</v>
      </c>
      <c r="H24" s="294">
        <f t="shared" si="6"/>
        <v>229</v>
      </c>
      <c r="I24" s="294">
        <f t="shared" si="6"/>
        <v>278</v>
      </c>
      <c r="J24" s="294">
        <v>1</v>
      </c>
      <c r="K24" s="294">
        <v>7</v>
      </c>
      <c r="L24" s="295">
        <v>7</v>
      </c>
      <c r="M24" s="294">
        <v>14</v>
      </c>
      <c r="N24" s="324">
        <v>14</v>
      </c>
      <c r="O24" s="294">
        <v>19</v>
      </c>
      <c r="P24" s="294">
        <v>6</v>
      </c>
      <c r="Q24" s="294">
        <v>10</v>
      </c>
      <c r="R24" s="295">
        <v>10</v>
      </c>
      <c r="S24" s="294">
        <v>19</v>
      </c>
      <c r="T24" s="324">
        <v>19</v>
      </c>
      <c r="U24" s="294">
        <v>21</v>
      </c>
      <c r="V24" s="294"/>
      <c r="W24" s="294"/>
      <c r="X24" s="295"/>
      <c r="Y24" s="294"/>
      <c r="Z24" s="324"/>
      <c r="AA24" s="294"/>
      <c r="AB24" s="294">
        <v>5</v>
      </c>
      <c r="AC24" s="294">
        <v>7</v>
      </c>
      <c r="AD24" s="295">
        <v>7</v>
      </c>
      <c r="AE24" s="294">
        <v>10</v>
      </c>
      <c r="AF24" s="324">
        <v>7</v>
      </c>
      <c r="AG24" s="294">
        <v>12</v>
      </c>
      <c r="AH24" s="294">
        <v>24</v>
      </c>
      <c r="AI24" s="294">
        <v>24</v>
      </c>
      <c r="AJ24" s="295">
        <v>24</v>
      </c>
      <c r="AK24" s="294">
        <v>24</v>
      </c>
      <c r="AL24" s="324">
        <v>24</v>
      </c>
      <c r="AM24" s="294">
        <v>24</v>
      </c>
      <c r="AN24" s="294"/>
      <c r="AO24" s="294"/>
      <c r="AP24" s="295"/>
      <c r="AQ24" s="294"/>
      <c r="AR24" s="294"/>
      <c r="AS24" s="294"/>
      <c r="AT24" s="294">
        <v>10</v>
      </c>
      <c r="AU24" s="294">
        <v>26</v>
      </c>
      <c r="AV24" s="295">
        <v>26</v>
      </c>
      <c r="AW24" s="294">
        <v>26</v>
      </c>
      <c r="AX24" s="324">
        <v>21</v>
      </c>
      <c r="AY24" s="294">
        <v>26</v>
      </c>
      <c r="AZ24" s="294">
        <v>23</v>
      </c>
      <c r="BA24" s="294">
        <v>25</v>
      </c>
      <c r="BB24" s="295">
        <v>25</v>
      </c>
      <c r="BC24" s="294">
        <v>26</v>
      </c>
      <c r="BD24" s="324">
        <v>26</v>
      </c>
      <c r="BE24" s="294">
        <v>26</v>
      </c>
      <c r="BF24" s="294"/>
      <c r="BG24" s="294"/>
      <c r="BH24" s="295"/>
      <c r="BI24" s="294"/>
      <c r="BJ24" s="324"/>
      <c r="BK24" s="294"/>
      <c r="BL24" s="294">
        <v>4</v>
      </c>
      <c r="BM24" s="294">
        <v>11</v>
      </c>
      <c r="BN24" s="389">
        <v>11</v>
      </c>
      <c r="BO24" s="294">
        <v>22</v>
      </c>
      <c r="BP24" s="324">
        <v>22</v>
      </c>
      <c r="BQ24" s="294">
        <v>22</v>
      </c>
      <c r="BR24" s="294"/>
      <c r="BS24" s="294"/>
      <c r="BT24" s="295"/>
      <c r="BU24" s="294"/>
      <c r="BV24" s="324"/>
      <c r="BW24" s="294"/>
      <c r="BX24" s="294">
        <v>26</v>
      </c>
      <c r="BY24" s="294">
        <v>36</v>
      </c>
      <c r="BZ24" s="295">
        <v>36</v>
      </c>
      <c r="CA24" s="294">
        <v>55</v>
      </c>
      <c r="CB24" s="324">
        <v>55</v>
      </c>
      <c r="CC24" s="294">
        <v>75</v>
      </c>
      <c r="CD24" s="294">
        <v>9</v>
      </c>
      <c r="CE24" s="294">
        <v>9</v>
      </c>
      <c r="CF24" s="295">
        <v>9</v>
      </c>
      <c r="CG24" s="294">
        <v>12</v>
      </c>
      <c r="CH24" s="324">
        <v>12</v>
      </c>
      <c r="CI24" s="294">
        <v>19</v>
      </c>
      <c r="CJ24" s="294">
        <v>4</v>
      </c>
      <c r="CK24" s="294">
        <v>6</v>
      </c>
      <c r="CL24" s="295">
        <v>6</v>
      </c>
      <c r="CM24" s="294">
        <v>8</v>
      </c>
      <c r="CN24" s="324">
        <v>8</v>
      </c>
      <c r="CO24" s="294">
        <v>10</v>
      </c>
      <c r="CP24" s="294">
        <v>5</v>
      </c>
      <c r="CQ24" s="294">
        <v>5</v>
      </c>
      <c r="CR24" s="295">
        <v>5</v>
      </c>
      <c r="CS24" s="294">
        <v>6</v>
      </c>
      <c r="CT24" s="324">
        <v>6</v>
      </c>
      <c r="CU24" s="294">
        <v>6</v>
      </c>
      <c r="CV24" s="294">
        <v>6</v>
      </c>
      <c r="CW24" s="294">
        <v>12</v>
      </c>
      <c r="CX24" s="295">
        <v>12</v>
      </c>
      <c r="CY24" s="294">
        <v>14</v>
      </c>
      <c r="CZ24" s="324">
        <v>14</v>
      </c>
      <c r="DA24" s="294">
        <v>16</v>
      </c>
      <c r="DB24" s="294"/>
      <c r="DC24" s="294"/>
      <c r="DD24" s="295"/>
      <c r="DE24" s="294"/>
      <c r="DF24" s="324"/>
      <c r="DG24" s="294"/>
      <c r="DH24" s="294"/>
      <c r="DI24" s="294">
        <v>1</v>
      </c>
      <c r="DJ24" s="295">
        <v>1</v>
      </c>
      <c r="DK24" s="294">
        <v>2</v>
      </c>
      <c r="DL24" s="324">
        <v>1</v>
      </c>
      <c r="DM24" s="294">
        <v>2</v>
      </c>
      <c r="DN24" s="228"/>
      <c r="DO24" s="228" t="s">
        <v>900</v>
      </c>
    </row>
    <row r="25" spans="1:119" ht="63" x14ac:dyDescent="0.25">
      <c r="A25" s="438" t="s">
        <v>298</v>
      </c>
      <c r="B25" s="293" t="s">
        <v>302</v>
      </c>
      <c r="C25" s="293"/>
      <c r="D25" s="294">
        <f t="shared" si="6"/>
        <v>88</v>
      </c>
      <c r="E25" s="294">
        <f t="shared" si="6"/>
        <v>134</v>
      </c>
      <c r="F25" s="294">
        <f t="shared" si="6"/>
        <v>131</v>
      </c>
      <c r="G25" s="294">
        <f t="shared" si="6"/>
        <v>190</v>
      </c>
      <c r="H25" s="294">
        <f t="shared" si="6"/>
        <v>185</v>
      </c>
      <c r="I25" s="294">
        <f t="shared" si="6"/>
        <v>249</v>
      </c>
      <c r="J25" s="294">
        <v>1</v>
      </c>
      <c r="K25" s="294">
        <v>2</v>
      </c>
      <c r="L25" s="295">
        <v>2</v>
      </c>
      <c r="M25" s="294">
        <v>7</v>
      </c>
      <c r="N25" s="324">
        <v>7</v>
      </c>
      <c r="O25" s="294">
        <v>11</v>
      </c>
      <c r="P25" s="294">
        <v>3</v>
      </c>
      <c r="Q25" s="294">
        <v>6</v>
      </c>
      <c r="R25" s="295">
        <v>6</v>
      </c>
      <c r="S25" s="294">
        <v>11</v>
      </c>
      <c r="T25" s="324">
        <v>11</v>
      </c>
      <c r="U25" s="294">
        <v>16</v>
      </c>
      <c r="V25" s="294"/>
      <c r="W25" s="294"/>
      <c r="X25" s="295"/>
      <c r="Y25" s="294"/>
      <c r="Z25" s="324"/>
      <c r="AA25" s="294"/>
      <c r="AB25" s="294">
        <v>4</v>
      </c>
      <c r="AC25" s="294">
        <v>7</v>
      </c>
      <c r="AD25" s="295">
        <v>7</v>
      </c>
      <c r="AE25" s="294">
        <v>10</v>
      </c>
      <c r="AF25" s="324">
        <v>7</v>
      </c>
      <c r="AG25" s="294">
        <v>12</v>
      </c>
      <c r="AH25" s="294">
        <v>8</v>
      </c>
      <c r="AI25" s="294">
        <v>11</v>
      </c>
      <c r="AJ25" s="295">
        <v>11</v>
      </c>
      <c r="AK25" s="294">
        <v>16</v>
      </c>
      <c r="AL25" s="324">
        <v>16</v>
      </c>
      <c r="AM25" s="294">
        <v>20</v>
      </c>
      <c r="AN25" s="294"/>
      <c r="AO25" s="294"/>
      <c r="AP25" s="295"/>
      <c r="AQ25" s="294"/>
      <c r="AR25" s="294"/>
      <c r="AS25" s="294"/>
      <c r="AT25" s="294">
        <v>6</v>
      </c>
      <c r="AU25" s="294">
        <v>18</v>
      </c>
      <c r="AV25" s="295">
        <v>18</v>
      </c>
      <c r="AW25" s="294">
        <v>22</v>
      </c>
      <c r="AX25" s="324">
        <v>21</v>
      </c>
      <c r="AY25" s="294">
        <v>26</v>
      </c>
      <c r="AZ25" s="294">
        <v>23</v>
      </c>
      <c r="BA25" s="294">
        <v>25</v>
      </c>
      <c r="BB25" s="295">
        <v>25</v>
      </c>
      <c r="BC25" s="294">
        <v>26</v>
      </c>
      <c r="BD25" s="324">
        <v>26</v>
      </c>
      <c r="BE25" s="294">
        <v>26</v>
      </c>
      <c r="BF25" s="294">
        <v>0</v>
      </c>
      <c r="BG25" s="294">
        <v>0</v>
      </c>
      <c r="BH25" s="295"/>
      <c r="BI25" s="294">
        <v>0</v>
      </c>
      <c r="BJ25" s="324"/>
      <c r="BK25" s="294">
        <v>0</v>
      </c>
      <c r="BL25" s="294">
        <v>2</v>
      </c>
      <c r="BM25" s="294">
        <v>6</v>
      </c>
      <c r="BN25" s="389">
        <v>6</v>
      </c>
      <c r="BO25" s="294">
        <v>12</v>
      </c>
      <c r="BP25" s="324">
        <v>12</v>
      </c>
      <c r="BQ25" s="294">
        <v>17</v>
      </c>
      <c r="BR25" s="294"/>
      <c r="BS25" s="294"/>
      <c r="BT25" s="295"/>
      <c r="BU25" s="294"/>
      <c r="BV25" s="324"/>
      <c r="BW25" s="294"/>
      <c r="BX25" s="294">
        <v>26</v>
      </c>
      <c r="BY25" s="294">
        <v>36</v>
      </c>
      <c r="BZ25" s="295">
        <v>36</v>
      </c>
      <c r="CA25" s="294">
        <v>55</v>
      </c>
      <c r="CB25" s="324">
        <v>55</v>
      </c>
      <c r="CC25" s="294">
        <v>75</v>
      </c>
      <c r="CD25" s="294">
        <v>6</v>
      </c>
      <c r="CE25" s="294">
        <v>6</v>
      </c>
      <c r="CF25" s="295">
        <v>6</v>
      </c>
      <c r="CG25" s="294">
        <v>9</v>
      </c>
      <c r="CH25" s="324">
        <v>9</v>
      </c>
      <c r="CI25" s="294">
        <v>19</v>
      </c>
      <c r="CJ25" s="294">
        <v>1</v>
      </c>
      <c r="CK25" s="294">
        <v>2</v>
      </c>
      <c r="CL25" s="295">
        <v>2</v>
      </c>
      <c r="CM25" s="294">
        <v>4</v>
      </c>
      <c r="CN25" s="324">
        <v>4</v>
      </c>
      <c r="CO25" s="294">
        <v>6</v>
      </c>
      <c r="CP25" s="294">
        <v>2</v>
      </c>
      <c r="CQ25" s="294">
        <v>3</v>
      </c>
      <c r="CR25" s="295">
        <v>3</v>
      </c>
      <c r="CS25" s="294">
        <v>3</v>
      </c>
      <c r="CT25" s="324">
        <v>3</v>
      </c>
      <c r="CU25" s="294">
        <v>4</v>
      </c>
      <c r="CV25" s="294">
        <v>6</v>
      </c>
      <c r="CW25" s="294">
        <v>12</v>
      </c>
      <c r="CX25" s="295">
        <v>9</v>
      </c>
      <c r="CY25" s="294">
        <v>14</v>
      </c>
      <c r="CZ25" s="324">
        <v>14</v>
      </c>
      <c r="DA25" s="294">
        <v>16</v>
      </c>
      <c r="DB25" s="294"/>
      <c r="DC25" s="294"/>
      <c r="DD25" s="295">
        <v>0</v>
      </c>
      <c r="DE25" s="294"/>
      <c r="DF25" s="324"/>
      <c r="DG25" s="294"/>
      <c r="DH25" s="294">
        <v>0</v>
      </c>
      <c r="DI25" s="294">
        <v>0</v>
      </c>
      <c r="DJ25" s="295"/>
      <c r="DK25" s="294">
        <v>1</v>
      </c>
      <c r="DL25" s="324"/>
      <c r="DM25" s="294">
        <v>1</v>
      </c>
      <c r="DN25" s="228"/>
      <c r="DO25" s="228" t="s">
        <v>900</v>
      </c>
    </row>
    <row r="26" spans="1:119" s="160" customFormat="1" ht="31.5" x14ac:dyDescent="0.25">
      <c r="A26" s="438" t="s">
        <v>299</v>
      </c>
      <c r="B26" s="296" t="s">
        <v>303</v>
      </c>
      <c r="C26" s="296"/>
      <c r="D26" s="157">
        <f>IF(ISNUMBER(D25/D24),D25/D24,"")</f>
        <v>0.71544715447154472</v>
      </c>
      <c r="E26" s="157">
        <f t="shared" ref="E26:DB26" si="7">IF(ISNUMBER(E25/E24),E25/E24,"")</f>
        <v>0.74860335195530725</v>
      </c>
      <c r="F26" s="157">
        <f t="shared" si="7"/>
        <v>0.73184357541899436</v>
      </c>
      <c r="G26" s="157">
        <f t="shared" si="7"/>
        <v>0.79831932773109249</v>
      </c>
      <c r="H26" s="157">
        <f>IF(ISNUMBER(H25/H24),H25/H24,"")</f>
        <v>0.80786026200873362</v>
      </c>
      <c r="I26" s="157">
        <f t="shared" si="7"/>
        <v>0.89568345323741005</v>
      </c>
      <c r="J26" s="157">
        <f t="shared" si="7"/>
        <v>1</v>
      </c>
      <c r="K26" s="157">
        <f t="shared" si="7"/>
        <v>0.2857142857142857</v>
      </c>
      <c r="L26" s="332">
        <f t="shared" si="7"/>
        <v>0.2857142857142857</v>
      </c>
      <c r="M26" s="157">
        <f t="shared" si="7"/>
        <v>0.5</v>
      </c>
      <c r="N26" s="157">
        <f>IF(ISNUMBER(N25/N24),N25/N24,"")</f>
        <v>0.5</v>
      </c>
      <c r="O26" s="157">
        <f t="shared" si="7"/>
        <v>0.57894736842105265</v>
      </c>
      <c r="P26" s="157">
        <f t="shared" si="7"/>
        <v>0.5</v>
      </c>
      <c r="Q26" s="157">
        <f t="shared" si="7"/>
        <v>0.6</v>
      </c>
      <c r="R26" s="332">
        <f t="shared" si="7"/>
        <v>0.6</v>
      </c>
      <c r="S26" s="157">
        <f t="shared" si="7"/>
        <v>0.57894736842105265</v>
      </c>
      <c r="T26" s="157">
        <f t="shared" si="7"/>
        <v>0.57894736842105265</v>
      </c>
      <c r="U26" s="157">
        <f t="shared" si="7"/>
        <v>0.76190476190476186</v>
      </c>
      <c r="V26" s="157" t="str">
        <f t="shared" si="7"/>
        <v/>
      </c>
      <c r="W26" s="157" t="str">
        <f t="shared" si="7"/>
        <v/>
      </c>
      <c r="X26" s="332" t="str">
        <f t="shared" si="7"/>
        <v/>
      </c>
      <c r="Y26" s="157" t="str">
        <f t="shared" si="7"/>
        <v/>
      </c>
      <c r="Z26" s="157" t="str">
        <f>IF(ISNUMBER(Z25/Z24),Z25/Z24,"")</f>
        <v/>
      </c>
      <c r="AA26" s="157" t="str">
        <f t="shared" si="7"/>
        <v/>
      </c>
      <c r="AB26" s="157">
        <f t="shared" si="7"/>
        <v>0.8</v>
      </c>
      <c r="AC26" s="157">
        <f t="shared" si="7"/>
        <v>1</v>
      </c>
      <c r="AD26" s="332">
        <f t="shared" si="7"/>
        <v>1</v>
      </c>
      <c r="AE26" s="157">
        <f t="shared" si="7"/>
        <v>1</v>
      </c>
      <c r="AF26" s="157">
        <f t="shared" si="7"/>
        <v>1</v>
      </c>
      <c r="AG26" s="157">
        <f t="shared" si="7"/>
        <v>1</v>
      </c>
      <c r="AH26" s="157">
        <f t="shared" si="7"/>
        <v>0.33333333333333331</v>
      </c>
      <c r="AI26" s="157">
        <f t="shared" si="7"/>
        <v>0.45833333333333331</v>
      </c>
      <c r="AJ26" s="332">
        <f t="shared" si="7"/>
        <v>0.45833333333333331</v>
      </c>
      <c r="AK26" s="157">
        <f t="shared" si="7"/>
        <v>0.66666666666666663</v>
      </c>
      <c r="AL26" s="157">
        <f>IF(ISNUMBER(AL25/AL24),AL25/AL24,"")</f>
        <v>0.66666666666666663</v>
      </c>
      <c r="AM26" s="157">
        <f t="shared" si="7"/>
        <v>0.83333333333333337</v>
      </c>
      <c r="AN26" s="157" t="str">
        <f t="shared" si="7"/>
        <v/>
      </c>
      <c r="AO26" s="157" t="str">
        <f t="shared" si="7"/>
        <v/>
      </c>
      <c r="AP26" s="332" t="str">
        <f t="shared" si="7"/>
        <v/>
      </c>
      <c r="AQ26" s="157" t="str">
        <f t="shared" si="7"/>
        <v/>
      </c>
      <c r="AR26" s="157"/>
      <c r="AS26" s="157" t="str">
        <f t="shared" si="7"/>
        <v/>
      </c>
      <c r="AT26" s="157">
        <f t="shared" si="7"/>
        <v>0.6</v>
      </c>
      <c r="AU26" s="157">
        <f t="shared" si="7"/>
        <v>0.69230769230769229</v>
      </c>
      <c r="AV26" s="332">
        <f t="shared" si="7"/>
        <v>0.69230769230769229</v>
      </c>
      <c r="AW26" s="157">
        <f t="shared" si="7"/>
        <v>0.84615384615384615</v>
      </c>
      <c r="AX26" s="157">
        <f t="shared" si="7"/>
        <v>1</v>
      </c>
      <c r="AY26" s="157">
        <f t="shared" si="7"/>
        <v>1</v>
      </c>
      <c r="AZ26" s="157">
        <f t="shared" si="7"/>
        <v>1</v>
      </c>
      <c r="BA26" s="157">
        <f t="shared" si="7"/>
        <v>1</v>
      </c>
      <c r="BB26" s="332">
        <f t="shared" si="7"/>
        <v>1</v>
      </c>
      <c r="BC26" s="157">
        <f t="shared" si="7"/>
        <v>1</v>
      </c>
      <c r="BD26" s="157">
        <f>IF(ISNUMBER(BD25/BD24),BD25/BD24,"")</f>
        <v>1</v>
      </c>
      <c r="BE26" s="157">
        <f t="shared" si="7"/>
        <v>1</v>
      </c>
      <c r="BF26" s="157" t="str">
        <f t="shared" si="7"/>
        <v/>
      </c>
      <c r="BG26" s="157" t="str">
        <f t="shared" si="7"/>
        <v/>
      </c>
      <c r="BH26" s="332" t="str">
        <f t="shared" si="7"/>
        <v/>
      </c>
      <c r="BI26" s="157" t="str">
        <f t="shared" si="7"/>
        <v/>
      </c>
      <c r="BJ26" s="157" t="str">
        <f t="shared" si="7"/>
        <v/>
      </c>
      <c r="BK26" s="157" t="str">
        <f t="shared" si="7"/>
        <v/>
      </c>
      <c r="BL26" s="157">
        <f t="shared" si="7"/>
        <v>0.5</v>
      </c>
      <c r="BM26" s="157">
        <f t="shared" si="7"/>
        <v>0.54545454545454541</v>
      </c>
      <c r="BN26" s="390">
        <f t="shared" si="7"/>
        <v>0.54545454545454541</v>
      </c>
      <c r="BO26" s="157">
        <f t="shared" si="7"/>
        <v>0.54545454545454541</v>
      </c>
      <c r="BP26" s="157">
        <f>IF(ISNUMBER(BP25/BP24),BP25/BP24,"")</f>
        <v>0.54545454545454541</v>
      </c>
      <c r="BQ26" s="157">
        <f t="shared" si="7"/>
        <v>0.77272727272727271</v>
      </c>
      <c r="BR26" s="157" t="str">
        <f t="shared" si="7"/>
        <v/>
      </c>
      <c r="BS26" s="157" t="str">
        <f t="shared" si="7"/>
        <v/>
      </c>
      <c r="BT26" s="332" t="str">
        <f t="shared" si="7"/>
        <v/>
      </c>
      <c r="BU26" s="157" t="str">
        <f t="shared" si="7"/>
        <v/>
      </c>
      <c r="BV26" s="157" t="str">
        <f t="shared" si="7"/>
        <v/>
      </c>
      <c r="BW26" s="157" t="str">
        <f t="shared" si="7"/>
        <v/>
      </c>
      <c r="BX26" s="157">
        <f t="shared" si="7"/>
        <v>1</v>
      </c>
      <c r="BY26" s="157">
        <f t="shared" si="7"/>
        <v>1</v>
      </c>
      <c r="BZ26" s="332">
        <f t="shared" si="7"/>
        <v>1</v>
      </c>
      <c r="CA26" s="157">
        <f t="shared" si="7"/>
        <v>1</v>
      </c>
      <c r="CB26" s="157">
        <f>IF(ISNUMBER(CB25/CB24),CB25/CB24,"")</f>
        <v>1</v>
      </c>
      <c r="CC26" s="157">
        <f t="shared" si="7"/>
        <v>1</v>
      </c>
      <c r="CD26" s="157">
        <f t="shared" si="7"/>
        <v>0.66666666666666663</v>
      </c>
      <c r="CE26" s="157">
        <f t="shared" si="7"/>
        <v>0.66666666666666663</v>
      </c>
      <c r="CF26" s="332">
        <f t="shared" si="7"/>
        <v>0.66666666666666663</v>
      </c>
      <c r="CG26" s="157">
        <f t="shared" si="7"/>
        <v>0.75</v>
      </c>
      <c r="CH26" s="157">
        <f t="shared" si="7"/>
        <v>0.75</v>
      </c>
      <c r="CI26" s="157">
        <f t="shared" si="7"/>
        <v>1</v>
      </c>
      <c r="CJ26" s="157">
        <f t="shared" si="7"/>
        <v>0.25</v>
      </c>
      <c r="CK26" s="157">
        <f t="shared" si="7"/>
        <v>0.33333333333333331</v>
      </c>
      <c r="CL26" s="332">
        <f t="shared" si="7"/>
        <v>0.33333333333333331</v>
      </c>
      <c r="CM26" s="157">
        <f t="shared" si="7"/>
        <v>0.5</v>
      </c>
      <c r="CN26" s="157">
        <f>IF(ISNUMBER(CN25/CN24),CN25/CN24,"")</f>
        <v>0.5</v>
      </c>
      <c r="CO26" s="157">
        <f t="shared" si="7"/>
        <v>0.6</v>
      </c>
      <c r="CP26" s="157">
        <f t="shared" si="7"/>
        <v>0.4</v>
      </c>
      <c r="CQ26" s="157">
        <f t="shared" si="7"/>
        <v>0.6</v>
      </c>
      <c r="CR26" s="332">
        <f t="shared" si="7"/>
        <v>0.6</v>
      </c>
      <c r="CS26" s="157">
        <f t="shared" si="7"/>
        <v>0.5</v>
      </c>
      <c r="CT26" s="157">
        <f t="shared" si="7"/>
        <v>0.5</v>
      </c>
      <c r="CU26" s="157">
        <f t="shared" si="7"/>
        <v>0.66666666666666663</v>
      </c>
      <c r="CV26" s="157">
        <f t="shared" si="7"/>
        <v>1</v>
      </c>
      <c r="CW26" s="157">
        <f t="shared" si="7"/>
        <v>1</v>
      </c>
      <c r="CX26" s="332">
        <f t="shared" si="7"/>
        <v>0.75</v>
      </c>
      <c r="CY26" s="157">
        <f t="shared" si="7"/>
        <v>1</v>
      </c>
      <c r="CZ26" s="157">
        <f>IF(ISNUMBER(CZ25/CZ24),CZ25/CZ24,"")</f>
        <v>1</v>
      </c>
      <c r="DA26" s="157">
        <f t="shared" si="7"/>
        <v>1</v>
      </c>
      <c r="DB26" s="157" t="str">
        <f t="shared" si="7"/>
        <v/>
      </c>
      <c r="DC26" s="157" t="str">
        <f t="shared" ref="DC26:DM26" si="8">IF(ISNUMBER(DC25/DC24),DC25/DC24,"")</f>
        <v/>
      </c>
      <c r="DD26" s="332" t="str">
        <f t="shared" si="8"/>
        <v/>
      </c>
      <c r="DE26" s="157" t="str">
        <f t="shared" si="8"/>
        <v/>
      </c>
      <c r="DF26" s="157" t="str">
        <f t="shared" si="8"/>
        <v/>
      </c>
      <c r="DG26" s="157" t="str">
        <f t="shared" si="8"/>
        <v/>
      </c>
      <c r="DH26" s="157" t="str">
        <f t="shared" si="8"/>
        <v/>
      </c>
      <c r="DI26" s="157">
        <f t="shared" si="8"/>
        <v>0</v>
      </c>
      <c r="DJ26" s="332">
        <f t="shared" si="8"/>
        <v>0</v>
      </c>
      <c r="DK26" s="157">
        <f t="shared" si="8"/>
        <v>0.5</v>
      </c>
      <c r="DL26" s="157">
        <f>IF(ISNUMBER(DL25/DL24),DL25/DL24,"")</f>
        <v>0</v>
      </c>
      <c r="DM26" s="157">
        <f t="shared" si="8"/>
        <v>0.5</v>
      </c>
      <c r="DN26" s="159"/>
      <c r="DO26" s="159"/>
    </row>
    <row r="27" spans="1:119" ht="31.5" x14ac:dyDescent="0.25">
      <c r="A27" s="438" t="s">
        <v>436</v>
      </c>
      <c r="B27" s="293" t="s">
        <v>552</v>
      </c>
      <c r="C27" s="293"/>
      <c r="D27" s="294">
        <f t="shared" ref="D27:I27" si="9">SUMIF($J$3:$DM$3,D$3,$J27:$DM27)</f>
        <v>51</v>
      </c>
      <c r="E27" s="294">
        <f t="shared" si="9"/>
        <v>59</v>
      </c>
      <c r="F27" s="294">
        <f t="shared" si="9"/>
        <v>54</v>
      </c>
      <c r="G27" s="294">
        <f t="shared" si="9"/>
        <v>76</v>
      </c>
      <c r="H27" s="294">
        <f t="shared" si="9"/>
        <v>80</v>
      </c>
      <c r="I27" s="294">
        <f t="shared" si="9"/>
        <v>91</v>
      </c>
      <c r="J27" s="294">
        <v>1</v>
      </c>
      <c r="K27" s="294">
        <v>1</v>
      </c>
      <c r="L27" s="295">
        <v>1</v>
      </c>
      <c r="M27" s="294">
        <v>2</v>
      </c>
      <c r="N27" s="324">
        <v>2</v>
      </c>
      <c r="O27" s="294">
        <v>2</v>
      </c>
      <c r="P27" s="294">
        <v>1</v>
      </c>
      <c r="Q27" s="294">
        <v>1</v>
      </c>
      <c r="R27" s="295">
        <v>1</v>
      </c>
      <c r="S27" s="294">
        <v>2</v>
      </c>
      <c r="T27" s="324">
        <v>2</v>
      </c>
      <c r="U27" s="294">
        <v>3</v>
      </c>
      <c r="V27" s="294">
        <v>3</v>
      </c>
      <c r="W27" s="294">
        <v>3</v>
      </c>
      <c r="X27" s="295">
        <v>3</v>
      </c>
      <c r="Y27" s="294">
        <v>4</v>
      </c>
      <c r="Z27" s="324">
        <v>4</v>
      </c>
      <c r="AA27" s="294">
        <v>5</v>
      </c>
      <c r="AB27" s="294">
        <v>1</v>
      </c>
      <c r="AC27" s="294">
        <v>3</v>
      </c>
      <c r="AD27" s="295">
        <v>3</v>
      </c>
      <c r="AE27" s="294">
        <v>5</v>
      </c>
      <c r="AF27" s="324">
        <v>3</v>
      </c>
      <c r="AG27" s="294">
        <v>8</v>
      </c>
      <c r="AH27" s="294">
        <v>3</v>
      </c>
      <c r="AI27" s="294">
        <v>3</v>
      </c>
      <c r="AJ27" s="295">
        <v>3</v>
      </c>
      <c r="AK27" s="294">
        <v>4</v>
      </c>
      <c r="AL27" s="324">
        <v>3</v>
      </c>
      <c r="AM27" s="294">
        <v>5</v>
      </c>
      <c r="AN27" s="294"/>
      <c r="AO27" s="294"/>
      <c r="AP27" s="295"/>
      <c r="AQ27" s="294"/>
      <c r="AR27" s="294"/>
      <c r="AS27" s="294"/>
      <c r="AT27" s="294">
        <v>3</v>
      </c>
      <c r="AU27" s="294">
        <v>3</v>
      </c>
      <c r="AV27" s="295">
        <v>4</v>
      </c>
      <c r="AW27" s="294">
        <v>6</v>
      </c>
      <c r="AX27" s="324">
        <v>11</v>
      </c>
      <c r="AY27" s="294">
        <v>8</v>
      </c>
      <c r="AZ27" s="294">
        <v>30</v>
      </c>
      <c r="BA27" s="294">
        <v>30</v>
      </c>
      <c r="BB27" s="295">
        <v>30</v>
      </c>
      <c r="BC27" s="294">
        <v>30</v>
      </c>
      <c r="BD27" s="324">
        <v>30</v>
      </c>
      <c r="BE27" s="294">
        <v>30</v>
      </c>
      <c r="BF27" s="294">
        <v>1</v>
      </c>
      <c r="BG27" s="294">
        <v>2</v>
      </c>
      <c r="BH27" s="295">
        <v>4</v>
      </c>
      <c r="BI27" s="294">
        <v>3</v>
      </c>
      <c r="BJ27" s="324">
        <v>4</v>
      </c>
      <c r="BK27" s="294">
        <v>3</v>
      </c>
      <c r="BL27" s="294">
        <v>1</v>
      </c>
      <c r="BM27" s="294">
        <v>2</v>
      </c>
      <c r="BN27" s="389">
        <v>1</v>
      </c>
      <c r="BO27" s="294">
        <v>4</v>
      </c>
      <c r="BP27" s="324">
        <v>4</v>
      </c>
      <c r="BQ27" s="294">
        <v>7</v>
      </c>
      <c r="BR27" s="294"/>
      <c r="BS27" s="294"/>
      <c r="BT27" s="295"/>
      <c r="BU27" s="294"/>
      <c r="BV27" s="324"/>
      <c r="BW27" s="294"/>
      <c r="BX27" s="294">
        <v>2</v>
      </c>
      <c r="BY27" s="294">
        <v>2</v>
      </c>
      <c r="BZ27" s="295">
        <v>2</v>
      </c>
      <c r="CA27" s="294">
        <v>4</v>
      </c>
      <c r="CB27" s="324">
        <v>6</v>
      </c>
      <c r="CC27" s="294">
        <v>5</v>
      </c>
      <c r="CD27" s="294">
        <v>1</v>
      </c>
      <c r="CE27" s="294">
        <v>3</v>
      </c>
      <c r="CF27" s="295">
        <v>3</v>
      </c>
      <c r="CG27" s="294">
        <v>4</v>
      </c>
      <c r="CH27" s="324">
        <v>4</v>
      </c>
      <c r="CI27" s="294">
        <v>5</v>
      </c>
      <c r="CJ27" s="294">
        <v>0</v>
      </c>
      <c r="CK27" s="294">
        <v>0</v>
      </c>
      <c r="CL27" s="295"/>
      <c r="CM27" s="294">
        <v>0</v>
      </c>
      <c r="CN27" s="324"/>
      <c r="CO27" s="294">
        <v>1</v>
      </c>
      <c r="CP27" s="294">
        <v>0</v>
      </c>
      <c r="CQ27" s="294">
        <v>1</v>
      </c>
      <c r="CR27" s="295">
        <v>1</v>
      </c>
      <c r="CS27" s="294">
        <v>1</v>
      </c>
      <c r="CT27" s="324">
        <v>1</v>
      </c>
      <c r="CU27" s="294">
        <v>1</v>
      </c>
      <c r="CV27" s="294">
        <v>2</v>
      </c>
      <c r="CW27" s="294">
        <v>3</v>
      </c>
      <c r="CX27" s="295">
        <v>0</v>
      </c>
      <c r="CY27" s="294">
        <v>4</v>
      </c>
      <c r="CZ27" s="324"/>
      <c r="DA27" s="294">
        <v>5</v>
      </c>
      <c r="DB27" s="294">
        <v>2</v>
      </c>
      <c r="DC27" s="294">
        <v>2</v>
      </c>
      <c r="DD27" s="400">
        <v>2</v>
      </c>
      <c r="DE27" s="294">
        <v>2</v>
      </c>
      <c r="DF27" s="324">
        <v>2</v>
      </c>
      <c r="DG27" s="294">
        <v>2</v>
      </c>
      <c r="DH27" s="294"/>
      <c r="DI27" s="294"/>
      <c r="DJ27" s="295"/>
      <c r="DK27" s="294">
        <v>1</v>
      </c>
      <c r="DL27" s="324"/>
      <c r="DM27" s="294">
        <v>1</v>
      </c>
      <c r="DN27" s="228"/>
      <c r="DO27" s="228"/>
    </row>
    <row r="28" spans="1:119" s="160" customFormat="1" ht="31.5" x14ac:dyDescent="0.25">
      <c r="A28" s="438" t="s">
        <v>649</v>
      </c>
      <c r="B28" s="296" t="s">
        <v>553</v>
      </c>
      <c r="C28" s="296"/>
      <c r="D28" s="237">
        <f>IF(ISNUMBER(D27/D24),D27/D24,"")</f>
        <v>0.41463414634146339</v>
      </c>
      <c r="E28" s="237">
        <f t="shared" ref="E28:CX28" si="10">IF(ISNUMBER(E27/E24),E27/E24,"")</f>
        <v>0.32960893854748602</v>
      </c>
      <c r="F28" s="237">
        <f t="shared" si="10"/>
        <v>0.3016759776536313</v>
      </c>
      <c r="G28" s="237">
        <f t="shared" si="10"/>
        <v>0.31932773109243695</v>
      </c>
      <c r="H28" s="237">
        <f>IF(ISNUMBER(H27/H24),H27/H24,"")</f>
        <v>0.34934497816593885</v>
      </c>
      <c r="I28" s="237">
        <f t="shared" si="10"/>
        <v>0.3273381294964029</v>
      </c>
      <c r="J28" s="237">
        <f t="shared" si="10"/>
        <v>1</v>
      </c>
      <c r="K28" s="237">
        <f t="shared" si="10"/>
        <v>0.14285714285714285</v>
      </c>
      <c r="L28" s="333">
        <f t="shared" si="10"/>
        <v>0.14285714285714285</v>
      </c>
      <c r="M28" s="237">
        <f t="shared" si="10"/>
        <v>0.14285714285714285</v>
      </c>
      <c r="N28" s="237">
        <f>IF(ISNUMBER(N27/N24),N27/N24,"")</f>
        <v>0.14285714285714285</v>
      </c>
      <c r="O28" s="237">
        <f t="shared" si="10"/>
        <v>0.10526315789473684</v>
      </c>
      <c r="P28" s="237">
        <f t="shared" si="10"/>
        <v>0.16666666666666666</v>
      </c>
      <c r="Q28" s="237">
        <f t="shared" si="10"/>
        <v>0.1</v>
      </c>
      <c r="R28" s="333">
        <f t="shared" si="10"/>
        <v>0.1</v>
      </c>
      <c r="S28" s="237">
        <f t="shared" si="10"/>
        <v>0.10526315789473684</v>
      </c>
      <c r="T28" s="237">
        <f t="shared" si="10"/>
        <v>0.10526315789473684</v>
      </c>
      <c r="U28" s="237">
        <f t="shared" si="10"/>
        <v>0.14285714285714285</v>
      </c>
      <c r="V28" s="237" t="str">
        <f t="shared" si="10"/>
        <v/>
      </c>
      <c r="W28" s="237" t="str">
        <f t="shared" si="10"/>
        <v/>
      </c>
      <c r="X28" s="333" t="str">
        <f t="shared" si="10"/>
        <v/>
      </c>
      <c r="Y28" s="237" t="str">
        <f t="shared" si="10"/>
        <v/>
      </c>
      <c r="Z28" s="237" t="str">
        <f>IF(ISNUMBER(Z27/Z24),Z27/Z24,"")</f>
        <v/>
      </c>
      <c r="AA28" s="237" t="str">
        <f t="shared" si="10"/>
        <v/>
      </c>
      <c r="AB28" s="237">
        <f t="shared" si="10"/>
        <v>0.2</v>
      </c>
      <c r="AC28" s="237">
        <f t="shared" si="10"/>
        <v>0.42857142857142855</v>
      </c>
      <c r="AD28" s="332">
        <f t="shared" si="10"/>
        <v>0.42857142857142855</v>
      </c>
      <c r="AE28" s="237">
        <f t="shared" si="10"/>
        <v>0.5</v>
      </c>
      <c r="AF28" s="237">
        <f t="shared" si="10"/>
        <v>0.42857142857142855</v>
      </c>
      <c r="AG28" s="237">
        <f t="shared" si="10"/>
        <v>0.66666666666666663</v>
      </c>
      <c r="AH28" s="237">
        <f t="shared" si="10"/>
        <v>0.125</v>
      </c>
      <c r="AI28" s="237">
        <f t="shared" si="10"/>
        <v>0.125</v>
      </c>
      <c r="AJ28" s="332">
        <f t="shared" si="10"/>
        <v>0.125</v>
      </c>
      <c r="AK28" s="237">
        <f t="shared" si="10"/>
        <v>0.16666666666666666</v>
      </c>
      <c r="AL28" s="237">
        <f>IF(ISNUMBER(AL27/AL24),AL27/AL24,"")</f>
        <v>0.125</v>
      </c>
      <c r="AM28" s="237">
        <f t="shared" si="10"/>
        <v>0.20833333333333334</v>
      </c>
      <c r="AN28" s="237" t="str">
        <f t="shared" si="10"/>
        <v/>
      </c>
      <c r="AO28" s="237" t="str">
        <f t="shared" si="10"/>
        <v/>
      </c>
      <c r="AP28" s="333" t="str">
        <f t="shared" si="10"/>
        <v/>
      </c>
      <c r="AQ28" s="237" t="str">
        <f t="shared" si="10"/>
        <v/>
      </c>
      <c r="AR28" s="237"/>
      <c r="AS28" s="237" t="str">
        <f t="shared" si="10"/>
        <v/>
      </c>
      <c r="AT28" s="237">
        <f t="shared" si="10"/>
        <v>0.3</v>
      </c>
      <c r="AU28" s="237">
        <f t="shared" si="10"/>
        <v>0.11538461538461539</v>
      </c>
      <c r="AV28" s="333">
        <f t="shared" si="10"/>
        <v>0.15384615384615385</v>
      </c>
      <c r="AW28" s="237">
        <f t="shared" si="10"/>
        <v>0.23076923076923078</v>
      </c>
      <c r="AX28" s="237">
        <f t="shared" si="10"/>
        <v>0.52380952380952384</v>
      </c>
      <c r="AY28" s="237">
        <f t="shared" si="10"/>
        <v>0.30769230769230771</v>
      </c>
      <c r="AZ28" s="237">
        <f t="shared" si="10"/>
        <v>1.3043478260869565</v>
      </c>
      <c r="BA28" s="237">
        <f t="shared" si="10"/>
        <v>1.2</v>
      </c>
      <c r="BB28" s="332">
        <f t="shared" si="10"/>
        <v>1.2</v>
      </c>
      <c r="BC28" s="237">
        <f t="shared" si="10"/>
        <v>1.1538461538461537</v>
      </c>
      <c r="BD28" s="237">
        <f>IF(ISNUMBER(BD27/BD24),BD27/BD24,"")</f>
        <v>1.1538461538461537</v>
      </c>
      <c r="BE28" s="237">
        <f t="shared" si="10"/>
        <v>1.1538461538461537</v>
      </c>
      <c r="BF28" s="237" t="str">
        <f t="shared" si="10"/>
        <v/>
      </c>
      <c r="BG28" s="237" t="str">
        <f t="shared" si="10"/>
        <v/>
      </c>
      <c r="BH28" s="332" t="str">
        <f t="shared" si="10"/>
        <v/>
      </c>
      <c r="BI28" s="237" t="str">
        <f t="shared" si="10"/>
        <v/>
      </c>
      <c r="BJ28" s="237" t="str">
        <f t="shared" si="10"/>
        <v/>
      </c>
      <c r="BK28" s="237" t="str">
        <f t="shared" si="10"/>
        <v/>
      </c>
      <c r="BL28" s="237">
        <f t="shared" si="10"/>
        <v>0.25</v>
      </c>
      <c r="BM28" s="237">
        <f t="shared" si="10"/>
        <v>0.18181818181818182</v>
      </c>
      <c r="BN28" s="391">
        <f t="shared" si="10"/>
        <v>9.0909090909090912E-2</v>
      </c>
      <c r="BO28" s="237">
        <f t="shared" si="10"/>
        <v>0.18181818181818182</v>
      </c>
      <c r="BP28" s="237">
        <f>IF(ISNUMBER(BP27/BP24),BP27/BP24,"")</f>
        <v>0.18181818181818182</v>
      </c>
      <c r="BQ28" s="237">
        <f t="shared" si="10"/>
        <v>0.31818181818181818</v>
      </c>
      <c r="BR28" s="237" t="str">
        <f t="shared" si="10"/>
        <v/>
      </c>
      <c r="BS28" s="237" t="str">
        <f t="shared" si="10"/>
        <v/>
      </c>
      <c r="BT28" s="332" t="str">
        <f t="shared" si="10"/>
        <v/>
      </c>
      <c r="BU28" s="237" t="str">
        <f t="shared" si="10"/>
        <v/>
      </c>
      <c r="BV28" s="237" t="str">
        <f t="shared" si="10"/>
        <v/>
      </c>
      <c r="BW28" s="237" t="str">
        <f t="shared" si="10"/>
        <v/>
      </c>
      <c r="BX28" s="237">
        <f t="shared" si="10"/>
        <v>7.6923076923076927E-2</v>
      </c>
      <c r="BY28" s="237">
        <f t="shared" si="10"/>
        <v>5.5555555555555552E-2</v>
      </c>
      <c r="BZ28" s="332">
        <f t="shared" si="10"/>
        <v>5.5555555555555552E-2</v>
      </c>
      <c r="CA28" s="237">
        <f t="shared" si="10"/>
        <v>7.2727272727272724E-2</v>
      </c>
      <c r="CB28" s="237">
        <f>IF(ISNUMBER(CB27/CB24),CB27/CB24,"")</f>
        <v>0.10909090909090909</v>
      </c>
      <c r="CC28" s="237">
        <f t="shared" si="10"/>
        <v>6.6666666666666666E-2</v>
      </c>
      <c r="CD28" s="237">
        <f t="shared" si="10"/>
        <v>0.1111111111111111</v>
      </c>
      <c r="CE28" s="237">
        <f t="shared" si="10"/>
        <v>0.33333333333333331</v>
      </c>
      <c r="CF28" s="333">
        <f t="shared" si="10"/>
        <v>0.33333333333333331</v>
      </c>
      <c r="CG28" s="237">
        <f t="shared" si="10"/>
        <v>0.33333333333333331</v>
      </c>
      <c r="CH28" s="237">
        <f t="shared" si="10"/>
        <v>0.33333333333333331</v>
      </c>
      <c r="CI28" s="237">
        <f t="shared" si="10"/>
        <v>0.26315789473684209</v>
      </c>
      <c r="CJ28" s="237">
        <f t="shared" si="10"/>
        <v>0</v>
      </c>
      <c r="CK28" s="237">
        <f t="shared" si="10"/>
        <v>0</v>
      </c>
      <c r="CL28" s="332">
        <f t="shared" si="10"/>
        <v>0</v>
      </c>
      <c r="CM28" s="237">
        <f t="shared" si="10"/>
        <v>0</v>
      </c>
      <c r="CN28" s="237">
        <f>IF(ISNUMBER(CN27/CN24),CN27/CN24,"")</f>
        <v>0</v>
      </c>
      <c r="CO28" s="237">
        <f t="shared" si="10"/>
        <v>0.1</v>
      </c>
      <c r="CP28" s="237">
        <f t="shared" si="10"/>
        <v>0</v>
      </c>
      <c r="CQ28" s="237">
        <f t="shared" si="10"/>
        <v>0.2</v>
      </c>
      <c r="CR28" s="333">
        <v>0.2</v>
      </c>
      <c r="CS28" s="237">
        <f t="shared" si="10"/>
        <v>0.16666666666666666</v>
      </c>
      <c r="CT28" s="237">
        <f t="shared" si="10"/>
        <v>0.16666666666666666</v>
      </c>
      <c r="CU28" s="237">
        <f t="shared" si="10"/>
        <v>0.16666666666666666</v>
      </c>
      <c r="CV28" s="237">
        <f t="shared" si="10"/>
        <v>0.33333333333333331</v>
      </c>
      <c r="CW28" s="237">
        <f t="shared" si="10"/>
        <v>0.25</v>
      </c>
      <c r="CX28" s="333">
        <f t="shared" si="10"/>
        <v>0</v>
      </c>
      <c r="CY28" s="237">
        <f t="shared" ref="CY28:DM28" si="11">IF(ISNUMBER(CY27/CY24),CY27/CY24,"")</f>
        <v>0.2857142857142857</v>
      </c>
      <c r="CZ28" s="237">
        <f t="shared" si="11"/>
        <v>0</v>
      </c>
      <c r="DA28" s="237">
        <f t="shared" si="11"/>
        <v>0.3125</v>
      </c>
      <c r="DB28" s="237" t="str">
        <f t="shared" si="11"/>
        <v/>
      </c>
      <c r="DC28" s="237" t="str">
        <f t="shared" si="11"/>
        <v/>
      </c>
      <c r="DD28" s="332" t="str">
        <f t="shared" si="11"/>
        <v/>
      </c>
      <c r="DE28" s="237" t="str">
        <f t="shared" si="11"/>
        <v/>
      </c>
      <c r="DF28" s="237" t="str">
        <f>IF(ISNUMBER(DF27/DF24),DF27/DF24,"")</f>
        <v/>
      </c>
      <c r="DG28" s="237" t="str">
        <f t="shared" si="11"/>
        <v/>
      </c>
      <c r="DH28" s="237" t="str">
        <f t="shared" si="11"/>
        <v/>
      </c>
      <c r="DI28" s="237">
        <f t="shared" si="11"/>
        <v>0</v>
      </c>
      <c r="DJ28" s="332">
        <f t="shared" si="11"/>
        <v>0</v>
      </c>
      <c r="DK28" s="237">
        <f t="shared" si="11"/>
        <v>0.5</v>
      </c>
      <c r="DL28" s="237">
        <f t="shared" si="11"/>
        <v>0</v>
      </c>
      <c r="DM28" s="237">
        <f t="shared" si="11"/>
        <v>0.5</v>
      </c>
      <c r="DN28" s="159"/>
      <c r="DO28" s="159"/>
    </row>
    <row r="29" spans="1:119" ht="37.5" customHeight="1" x14ac:dyDescent="0.25">
      <c r="A29" s="438" t="s">
        <v>650</v>
      </c>
      <c r="B29" s="293" t="s">
        <v>301</v>
      </c>
      <c r="C29" s="293"/>
      <c r="D29" s="294">
        <f t="shared" ref="D29:I29" si="12">SUMIF($J$3:$DM$3,D$3,$J29:$DM29)</f>
        <v>548</v>
      </c>
      <c r="E29" s="294">
        <f t="shared" si="12"/>
        <v>552</v>
      </c>
      <c r="F29" s="294">
        <f t="shared" si="12"/>
        <v>543</v>
      </c>
      <c r="G29" s="294">
        <f t="shared" si="12"/>
        <v>570</v>
      </c>
      <c r="H29" s="294">
        <f t="shared" si="12"/>
        <v>582</v>
      </c>
      <c r="I29" s="294">
        <f t="shared" si="12"/>
        <v>580</v>
      </c>
      <c r="J29" s="294">
        <v>44</v>
      </c>
      <c r="K29" s="294">
        <v>44</v>
      </c>
      <c r="L29" s="295">
        <v>44</v>
      </c>
      <c r="M29" s="294">
        <v>45</v>
      </c>
      <c r="N29" s="324">
        <v>46</v>
      </c>
      <c r="O29" s="294">
        <v>50</v>
      </c>
      <c r="P29" s="294">
        <v>42</v>
      </c>
      <c r="Q29" s="294">
        <v>46</v>
      </c>
      <c r="R29" s="295">
        <v>46</v>
      </c>
      <c r="S29" s="294">
        <v>55</v>
      </c>
      <c r="T29" s="324">
        <v>55</v>
      </c>
      <c r="U29" s="294">
        <v>56</v>
      </c>
      <c r="V29" s="294">
        <v>8</v>
      </c>
      <c r="W29" s="294">
        <v>8</v>
      </c>
      <c r="X29" s="295">
        <v>8</v>
      </c>
      <c r="Y29" s="294">
        <v>8</v>
      </c>
      <c r="Z29" s="324">
        <v>8</v>
      </c>
      <c r="AA29" s="294">
        <v>8</v>
      </c>
      <c r="AB29" s="294">
        <v>11</v>
      </c>
      <c r="AC29" s="294">
        <v>12</v>
      </c>
      <c r="AD29" s="295">
        <v>12</v>
      </c>
      <c r="AE29" s="294">
        <v>12</v>
      </c>
      <c r="AF29" s="324">
        <v>12</v>
      </c>
      <c r="AG29" s="294">
        <v>14</v>
      </c>
      <c r="AH29" s="294">
        <v>10</v>
      </c>
      <c r="AI29" s="294">
        <v>12</v>
      </c>
      <c r="AJ29" s="295">
        <v>12</v>
      </c>
      <c r="AK29" s="294">
        <v>12</v>
      </c>
      <c r="AL29" s="324">
        <v>12</v>
      </c>
      <c r="AM29" s="294">
        <v>12</v>
      </c>
      <c r="AN29" s="294"/>
      <c r="AO29" s="294"/>
      <c r="AP29" s="295"/>
      <c r="AQ29" s="294"/>
      <c r="AR29" s="294"/>
      <c r="AS29" s="294"/>
      <c r="AT29" s="294">
        <v>31</v>
      </c>
      <c r="AU29" s="294">
        <v>16</v>
      </c>
      <c r="AV29" s="295">
        <v>17</v>
      </c>
      <c r="AW29" s="294">
        <v>14</v>
      </c>
      <c r="AX29" s="324">
        <v>18</v>
      </c>
      <c r="AY29" s="294">
        <v>13</v>
      </c>
      <c r="AZ29" s="294">
        <v>53</v>
      </c>
      <c r="BA29" s="294">
        <v>55</v>
      </c>
      <c r="BB29" s="295">
        <v>55</v>
      </c>
      <c r="BC29" s="294">
        <v>56</v>
      </c>
      <c r="BD29" s="324">
        <v>56</v>
      </c>
      <c r="BE29" s="294">
        <v>56</v>
      </c>
      <c r="BF29" s="294">
        <v>3</v>
      </c>
      <c r="BG29" s="294">
        <v>6</v>
      </c>
      <c r="BH29" s="295">
        <v>9</v>
      </c>
      <c r="BI29" s="294">
        <v>9</v>
      </c>
      <c r="BJ29" s="324">
        <v>9</v>
      </c>
      <c r="BK29" s="294">
        <v>10</v>
      </c>
      <c r="BL29" s="294">
        <v>139</v>
      </c>
      <c r="BM29" s="294">
        <v>139</v>
      </c>
      <c r="BN29" s="389">
        <v>139</v>
      </c>
      <c r="BO29" s="294">
        <v>139</v>
      </c>
      <c r="BP29" s="324">
        <v>139</v>
      </c>
      <c r="BQ29" s="294">
        <v>139</v>
      </c>
      <c r="BR29" s="294">
        <v>2</v>
      </c>
      <c r="BS29" s="294">
        <v>3</v>
      </c>
      <c r="BT29" s="295">
        <v>3</v>
      </c>
      <c r="BU29" s="294">
        <v>4</v>
      </c>
      <c r="BV29" s="324">
        <v>4</v>
      </c>
      <c r="BW29" s="294">
        <v>4</v>
      </c>
      <c r="BX29" s="294">
        <v>75</v>
      </c>
      <c r="BY29" s="294">
        <v>75</v>
      </c>
      <c r="BZ29" s="295">
        <v>75</v>
      </c>
      <c r="CA29" s="294">
        <v>75</v>
      </c>
      <c r="CB29" s="324">
        <v>75</v>
      </c>
      <c r="CC29" s="294">
        <v>75</v>
      </c>
      <c r="CD29" s="294">
        <v>46</v>
      </c>
      <c r="CE29" s="294">
        <v>46</v>
      </c>
      <c r="CF29" s="295">
        <v>46</v>
      </c>
      <c r="CG29" s="294">
        <v>46</v>
      </c>
      <c r="CH29" s="324">
        <v>46</v>
      </c>
      <c r="CI29" s="294">
        <v>46</v>
      </c>
      <c r="CJ29" s="294">
        <v>8</v>
      </c>
      <c r="CK29" s="294">
        <v>9</v>
      </c>
      <c r="CL29" s="295">
        <v>10</v>
      </c>
      <c r="CM29" s="294">
        <v>10</v>
      </c>
      <c r="CN29" s="324">
        <v>11</v>
      </c>
      <c r="CO29" s="294">
        <v>10</v>
      </c>
      <c r="CP29" s="294">
        <v>16</v>
      </c>
      <c r="CQ29" s="294">
        <v>17</v>
      </c>
      <c r="CR29" s="295">
        <v>17</v>
      </c>
      <c r="CS29" s="294">
        <v>19</v>
      </c>
      <c r="CT29" s="324">
        <v>19</v>
      </c>
      <c r="CU29" s="294">
        <v>19</v>
      </c>
      <c r="CV29" s="294">
        <v>45</v>
      </c>
      <c r="CW29" s="294">
        <v>49</v>
      </c>
      <c r="CX29" s="295">
        <v>49</v>
      </c>
      <c r="CY29" s="294">
        <v>51</v>
      </c>
      <c r="CZ29" s="324">
        <v>51</v>
      </c>
      <c r="DA29" s="294">
        <v>53</v>
      </c>
      <c r="DB29" s="294">
        <v>3</v>
      </c>
      <c r="DC29" s="294">
        <v>3</v>
      </c>
      <c r="DD29" s="295">
        <v>3</v>
      </c>
      <c r="DE29" s="294">
        <v>3</v>
      </c>
      <c r="DF29" s="324">
        <v>3</v>
      </c>
      <c r="DG29" s="294">
        <v>3</v>
      </c>
      <c r="DH29" s="294">
        <v>12</v>
      </c>
      <c r="DI29" s="294">
        <v>12</v>
      </c>
      <c r="DJ29" s="295">
        <v>7</v>
      </c>
      <c r="DK29" s="294">
        <v>12</v>
      </c>
      <c r="DL29" s="324">
        <v>9</v>
      </c>
      <c r="DM29" s="294">
        <v>12</v>
      </c>
      <c r="DN29" s="228"/>
      <c r="DO29" s="228"/>
    </row>
    <row r="30" spans="1:119" s="160" customFormat="1" ht="23.25" customHeight="1" x14ac:dyDescent="0.25">
      <c r="A30" s="438" t="s">
        <v>651</v>
      </c>
      <c r="B30" s="296" t="s">
        <v>300</v>
      </c>
      <c r="C30" s="296"/>
      <c r="D30" s="157">
        <f>IF(ISNUMBER(D29/D23),D29/D23,"")</f>
        <v>0.9102990033222591</v>
      </c>
      <c r="E30" s="157">
        <f t="shared" ref="E30:DB30" si="13">IF(ISNUMBER(E29/E23),E29/E23,"")</f>
        <v>0.86792452830188682</v>
      </c>
      <c r="F30" s="157">
        <f t="shared" si="13"/>
        <v>0.87299035369774924</v>
      </c>
      <c r="G30" s="157">
        <f t="shared" si="13"/>
        <v>0.8571428571428571</v>
      </c>
      <c r="H30" s="157">
        <f>IF(ISNUMBER(H29/H23),H29/H23,"")</f>
        <v>0.86350148367952517</v>
      </c>
      <c r="I30" s="157">
        <f t="shared" si="13"/>
        <v>0.83694083694083699</v>
      </c>
      <c r="J30" s="157">
        <f t="shared" si="13"/>
        <v>1</v>
      </c>
      <c r="K30" s="157">
        <f t="shared" si="13"/>
        <v>1</v>
      </c>
      <c r="L30" s="332">
        <f t="shared" si="13"/>
        <v>1</v>
      </c>
      <c r="M30" s="157">
        <f t="shared" si="13"/>
        <v>1</v>
      </c>
      <c r="N30" s="157">
        <f>IF(ISNUMBER(N29/N23),N29/N23,"")</f>
        <v>1</v>
      </c>
      <c r="O30" s="157">
        <f t="shared" si="13"/>
        <v>1</v>
      </c>
      <c r="P30" s="157">
        <f t="shared" si="13"/>
        <v>1</v>
      </c>
      <c r="Q30" s="157">
        <f t="shared" si="13"/>
        <v>1</v>
      </c>
      <c r="R30" s="332">
        <f t="shared" si="13"/>
        <v>1</v>
      </c>
      <c r="S30" s="157">
        <f t="shared" si="13"/>
        <v>1</v>
      </c>
      <c r="T30" s="157">
        <v>1</v>
      </c>
      <c r="U30" s="157">
        <f t="shared" si="13"/>
        <v>1</v>
      </c>
      <c r="V30" s="157">
        <f t="shared" si="13"/>
        <v>1</v>
      </c>
      <c r="W30" s="157">
        <f t="shared" si="13"/>
        <v>1</v>
      </c>
      <c r="X30" s="332">
        <f t="shared" si="13"/>
        <v>1</v>
      </c>
      <c r="Y30" s="157">
        <f t="shared" si="13"/>
        <v>1</v>
      </c>
      <c r="Z30" s="157">
        <f>IF(ISNUMBER(Z29/Z23),Z29/Z23,"")</f>
        <v>1</v>
      </c>
      <c r="AA30" s="157">
        <f t="shared" si="13"/>
        <v>1</v>
      </c>
      <c r="AB30" s="157">
        <f t="shared" si="13"/>
        <v>1</v>
      </c>
      <c r="AC30" s="157">
        <f t="shared" si="13"/>
        <v>1</v>
      </c>
      <c r="AD30" s="332">
        <f t="shared" si="13"/>
        <v>1</v>
      </c>
      <c r="AE30" s="157">
        <f t="shared" si="13"/>
        <v>1</v>
      </c>
      <c r="AF30" s="157">
        <f t="shared" si="13"/>
        <v>1</v>
      </c>
      <c r="AG30" s="157">
        <f t="shared" si="13"/>
        <v>1</v>
      </c>
      <c r="AH30" s="157">
        <f t="shared" si="13"/>
        <v>0.23255813953488372</v>
      </c>
      <c r="AI30" s="157">
        <f t="shared" si="13"/>
        <v>0.27906976744186046</v>
      </c>
      <c r="AJ30" s="332">
        <f t="shared" si="13"/>
        <v>0.27906976744186046</v>
      </c>
      <c r="AK30" s="157">
        <f t="shared" si="13"/>
        <v>0.27906976744186046</v>
      </c>
      <c r="AL30" s="157">
        <f>IF(ISNUMBER(AL29/AL23),AL29/AL23,"")</f>
        <v>0.27906976744186046</v>
      </c>
      <c r="AM30" s="157">
        <f t="shared" si="13"/>
        <v>0.30769230769230771</v>
      </c>
      <c r="AN30" s="157" t="str">
        <f t="shared" si="13"/>
        <v/>
      </c>
      <c r="AO30" s="157" t="str">
        <f t="shared" si="13"/>
        <v/>
      </c>
      <c r="AP30" s="332" t="str">
        <f t="shared" si="13"/>
        <v/>
      </c>
      <c r="AQ30" s="157" t="str">
        <f t="shared" si="13"/>
        <v/>
      </c>
      <c r="AR30" s="157"/>
      <c r="AS30" s="157" t="str">
        <f t="shared" si="13"/>
        <v/>
      </c>
      <c r="AT30" s="157">
        <f t="shared" si="13"/>
        <v>0.79487179487179482</v>
      </c>
      <c r="AU30" s="157">
        <f t="shared" si="13"/>
        <v>0.38095238095238093</v>
      </c>
      <c r="AV30" s="332">
        <f t="shared" si="13"/>
        <v>0.39534883720930231</v>
      </c>
      <c r="AW30" s="157">
        <f t="shared" si="13"/>
        <v>0.29166666666666669</v>
      </c>
      <c r="AX30" s="157">
        <f t="shared" si="13"/>
        <v>0.375</v>
      </c>
      <c r="AY30" s="157">
        <f t="shared" si="13"/>
        <v>0.25490196078431371</v>
      </c>
      <c r="AZ30" s="157">
        <f t="shared" si="13"/>
        <v>1</v>
      </c>
      <c r="BA30" s="157">
        <f t="shared" si="13"/>
        <v>1</v>
      </c>
      <c r="BB30" s="332">
        <f t="shared" si="13"/>
        <v>1</v>
      </c>
      <c r="BC30" s="157">
        <f t="shared" si="13"/>
        <v>1</v>
      </c>
      <c r="BD30" s="157">
        <f>IF(ISNUMBER(BD29/BD23),BD29/BD23,"")</f>
        <v>1</v>
      </c>
      <c r="BE30" s="157">
        <f t="shared" si="13"/>
        <v>1</v>
      </c>
      <c r="BF30" s="157">
        <f t="shared" si="13"/>
        <v>0.33333333333333331</v>
      </c>
      <c r="BG30" s="157">
        <f t="shared" si="13"/>
        <v>0.6</v>
      </c>
      <c r="BH30" s="332">
        <f t="shared" si="13"/>
        <v>0.9</v>
      </c>
      <c r="BI30" s="157">
        <f t="shared" si="13"/>
        <v>0.9</v>
      </c>
      <c r="BJ30" s="157">
        <f t="shared" si="13"/>
        <v>0.9</v>
      </c>
      <c r="BK30" s="157">
        <f t="shared" si="13"/>
        <v>1</v>
      </c>
      <c r="BL30" s="157">
        <f t="shared" si="13"/>
        <v>0.99285714285714288</v>
      </c>
      <c r="BM30" s="157">
        <f t="shared" si="13"/>
        <v>0.87421383647798745</v>
      </c>
      <c r="BN30" s="390">
        <f t="shared" si="13"/>
        <v>0.87421383647798745</v>
      </c>
      <c r="BO30" s="157">
        <f t="shared" si="13"/>
        <v>0.82738095238095233</v>
      </c>
      <c r="BP30" s="157">
        <f>IF(ISNUMBER(BP29/BP23),BP29/BP23,"")</f>
        <v>0.82738095238095233</v>
      </c>
      <c r="BQ30" s="157">
        <f t="shared" si="13"/>
        <v>0.74331550802139035</v>
      </c>
      <c r="BR30" s="157">
        <f t="shared" si="13"/>
        <v>0.5</v>
      </c>
      <c r="BS30" s="157">
        <f t="shared" si="13"/>
        <v>0.75</v>
      </c>
      <c r="BT30" s="332">
        <f t="shared" si="13"/>
        <v>0.75</v>
      </c>
      <c r="BU30" s="157">
        <f t="shared" si="13"/>
        <v>1</v>
      </c>
      <c r="BV30" s="157">
        <f t="shared" si="13"/>
        <v>1</v>
      </c>
      <c r="BW30" s="157">
        <f t="shared" si="13"/>
        <v>1</v>
      </c>
      <c r="BX30" s="157">
        <f t="shared" si="13"/>
        <v>1</v>
      </c>
      <c r="BY30" s="157">
        <f t="shared" si="13"/>
        <v>1</v>
      </c>
      <c r="BZ30" s="332">
        <f t="shared" si="13"/>
        <v>1</v>
      </c>
      <c r="CA30" s="157">
        <f t="shared" si="13"/>
        <v>1</v>
      </c>
      <c r="CB30" s="157">
        <f>IF(ISNUMBER(CB29/CB23),CB29/CB23,"")</f>
        <v>1</v>
      </c>
      <c r="CC30" s="157">
        <f t="shared" si="13"/>
        <v>1</v>
      </c>
      <c r="CD30" s="157">
        <f t="shared" si="13"/>
        <v>1</v>
      </c>
      <c r="CE30" s="157">
        <f t="shared" si="13"/>
        <v>1</v>
      </c>
      <c r="CF30" s="332">
        <f t="shared" si="13"/>
        <v>1</v>
      </c>
      <c r="CG30" s="157">
        <f t="shared" si="13"/>
        <v>1</v>
      </c>
      <c r="CH30" s="157">
        <f t="shared" si="13"/>
        <v>1</v>
      </c>
      <c r="CI30" s="157">
        <f t="shared" si="13"/>
        <v>1</v>
      </c>
      <c r="CJ30" s="157">
        <f t="shared" si="13"/>
        <v>0.8</v>
      </c>
      <c r="CK30" s="157">
        <f t="shared" si="13"/>
        <v>0.9</v>
      </c>
      <c r="CL30" s="332">
        <f t="shared" si="13"/>
        <v>1</v>
      </c>
      <c r="CM30" s="157">
        <f t="shared" si="13"/>
        <v>1</v>
      </c>
      <c r="CN30" s="157">
        <f>IF(ISNUMBER(CN29/CN23),CN29/CN23,"")</f>
        <v>1</v>
      </c>
      <c r="CO30" s="157">
        <f t="shared" si="13"/>
        <v>1</v>
      </c>
      <c r="CP30" s="157">
        <f t="shared" si="13"/>
        <v>0.88888888888888884</v>
      </c>
      <c r="CQ30" s="157">
        <f t="shared" si="13"/>
        <v>0.94444444444444442</v>
      </c>
      <c r="CR30" s="332">
        <f t="shared" si="13"/>
        <v>0.94444444444444442</v>
      </c>
      <c r="CS30" s="157">
        <f t="shared" si="13"/>
        <v>1</v>
      </c>
      <c r="CT30" s="157">
        <f t="shared" si="13"/>
        <v>1</v>
      </c>
      <c r="CU30" s="157">
        <f t="shared" si="13"/>
        <v>1</v>
      </c>
      <c r="CV30" s="157">
        <f t="shared" si="13"/>
        <v>1</v>
      </c>
      <c r="CW30" s="157">
        <f t="shared" si="13"/>
        <v>1</v>
      </c>
      <c r="CX30" s="332">
        <f t="shared" si="13"/>
        <v>1</v>
      </c>
      <c r="CY30" s="157">
        <f t="shared" si="13"/>
        <v>1</v>
      </c>
      <c r="CZ30" s="157">
        <f>IF(ISNUMBER(CZ29/CZ23),CZ29/CZ23,"")</f>
        <v>1</v>
      </c>
      <c r="DA30" s="157">
        <f t="shared" si="13"/>
        <v>1</v>
      </c>
      <c r="DB30" s="157">
        <f t="shared" si="13"/>
        <v>1</v>
      </c>
      <c r="DC30" s="157">
        <f t="shared" ref="DC30:DM30" si="14">IF(ISNUMBER(DC29/DC23),DC29/DC23,"")</f>
        <v>1</v>
      </c>
      <c r="DD30" s="332">
        <v>1</v>
      </c>
      <c r="DE30" s="157">
        <f t="shared" si="14"/>
        <v>1</v>
      </c>
      <c r="DF30" s="157">
        <f t="shared" si="14"/>
        <v>1</v>
      </c>
      <c r="DG30" s="157">
        <f t="shared" si="14"/>
        <v>1</v>
      </c>
      <c r="DH30" s="157">
        <f t="shared" si="14"/>
        <v>1</v>
      </c>
      <c r="DI30" s="157">
        <f t="shared" si="14"/>
        <v>1</v>
      </c>
      <c r="DJ30" s="332">
        <f t="shared" si="14"/>
        <v>1</v>
      </c>
      <c r="DK30" s="157">
        <f t="shared" si="14"/>
        <v>1</v>
      </c>
      <c r="DL30" s="157">
        <f>IF(ISNUMBER(DL29/DL23),DL29/DL23,"")</f>
        <v>1</v>
      </c>
      <c r="DM30" s="157">
        <f t="shared" si="14"/>
        <v>1</v>
      </c>
      <c r="DN30" s="159"/>
      <c r="DO30" s="159"/>
    </row>
    <row r="31" spans="1:119" ht="23.25" customHeight="1" x14ac:dyDescent="0.25">
      <c r="A31" s="438" t="s">
        <v>21</v>
      </c>
      <c r="B31" s="293" t="s">
        <v>22</v>
      </c>
      <c r="C31" s="293"/>
      <c r="D31" s="294" t="str">
        <f>"12/"&amp;SUMIF($J$3:$DM$3,D$3,$J31:$DM31)</f>
        <v>12/24</v>
      </c>
      <c r="E31" s="294" t="str">
        <f>"20/"&amp;SUMIF($J$3:$DM$3,E$3,$J31:$DM31)</f>
        <v>20/43</v>
      </c>
      <c r="F31" s="294" t="str">
        <f>"20/"&amp;SUMIF($J$3:$DM$3,F$3,$J31:$DM31)</f>
        <v>20/43</v>
      </c>
      <c r="G31" s="294" t="str">
        <f>"22/"&amp;SUMIF($J$3:$DM$3,G$3,$J31:$DM31)</f>
        <v>22/56</v>
      </c>
      <c r="H31" s="294" t="str">
        <f>"22/"&amp;SUMIF($J$3:$DM$3,H$3,$J31:$DM31)</f>
        <v>22/55</v>
      </c>
      <c r="I31" s="294" t="str">
        <f>"24/"&amp;SUMIF($J$3:$DM$3,I$3,$J31:$DM31)</f>
        <v>24/69</v>
      </c>
      <c r="J31" s="294">
        <v>1</v>
      </c>
      <c r="K31" s="294">
        <v>3</v>
      </c>
      <c r="L31" s="295">
        <v>3</v>
      </c>
      <c r="M31" s="294">
        <v>5</v>
      </c>
      <c r="N31" s="324">
        <v>5</v>
      </c>
      <c r="O31" s="294">
        <v>6</v>
      </c>
      <c r="P31" s="294">
        <v>2</v>
      </c>
      <c r="Q31" s="294">
        <v>4</v>
      </c>
      <c r="R31" s="295">
        <v>4</v>
      </c>
      <c r="S31" s="294">
        <v>5</v>
      </c>
      <c r="T31" s="324">
        <v>5</v>
      </c>
      <c r="U31" s="294">
        <v>6</v>
      </c>
      <c r="V31" s="294"/>
      <c r="W31" s="294"/>
      <c r="X31" s="295"/>
      <c r="Y31" s="294"/>
      <c r="Z31" s="324"/>
      <c r="AA31" s="294"/>
      <c r="AB31" s="294">
        <v>0</v>
      </c>
      <c r="AC31" s="294">
        <v>1</v>
      </c>
      <c r="AD31" s="295">
        <v>1</v>
      </c>
      <c r="AE31" s="294">
        <v>2</v>
      </c>
      <c r="AF31" s="324">
        <v>2</v>
      </c>
      <c r="AG31" s="294">
        <v>4</v>
      </c>
      <c r="AH31" s="294">
        <v>3</v>
      </c>
      <c r="AI31" s="294">
        <v>3</v>
      </c>
      <c r="AJ31" s="295">
        <v>3</v>
      </c>
      <c r="AK31" s="294">
        <v>4</v>
      </c>
      <c r="AL31" s="324">
        <v>4</v>
      </c>
      <c r="AM31" s="294">
        <v>4</v>
      </c>
      <c r="AN31" s="294"/>
      <c r="AO31" s="294"/>
      <c r="AP31" s="295"/>
      <c r="AQ31" s="294"/>
      <c r="AR31" s="294"/>
      <c r="AS31" s="294"/>
      <c r="AT31" s="294">
        <v>3</v>
      </c>
      <c r="AU31" s="294">
        <v>8</v>
      </c>
      <c r="AV31" s="295">
        <v>8</v>
      </c>
      <c r="AW31" s="294">
        <v>8</v>
      </c>
      <c r="AX31" s="324">
        <v>8</v>
      </c>
      <c r="AY31" s="294">
        <v>8</v>
      </c>
      <c r="AZ31" s="294">
        <v>2</v>
      </c>
      <c r="BA31" s="294">
        <v>3</v>
      </c>
      <c r="BB31" s="295">
        <v>3</v>
      </c>
      <c r="BC31" s="294">
        <v>4</v>
      </c>
      <c r="BD31" s="324">
        <v>4</v>
      </c>
      <c r="BE31" s="294">
        <v>4</v>
      </c>
      <c r="BF31" s="294">
        <v>0</v>
      </c>
      <c r="BG31" s="294">
        <v>0</v>
      </c>
      <c r="BH31" s="295"/>
      <c r="BI31" s="294">
        <v>0</v>
      </c>
      <c r="BJ31" s="324"/>
      <c r="BK31" s="294">
        <v>0</v>
      </c>
      <c r="BL31" s="294">
        <v>1</v>
      </c>
      <c r="BM31" s="294">
        <v>3</v>
      </c>
      <c r="BN31" s="389">
        <v>3</v>
      </c>
      <c r="BO31" s="294">
        <v>5</v>
      </c>
      <c r="BP31" s="324">
        <v>5</v>
      </c>
      <c r="BQ31" s="294">
        <v>8</v>
      </c>
      <c r="BR31" s="294">
        <v>0</v>
      </c>
      <c r="BS31" s="294">
        <v>0</v>
      </c>
      <c r="BT31" s="295"/>
      <c r="BU31" s="294">
        <v>0</v>
      </c>
      <c r="BV31" s="324"/>
      <c r="BW31" s="294">
        <v>0</v>
      </c>
      <c r="BX31" s="294">
        <v>6</v>
      </c>
      <c r="BY31" s="294">
        <v>8</v>
      </c>
      <c r="BZ31" s="295">
        <v>8</v>
      </c>
      <c r="CA31" s="294">
        <v>8</v>
      </c>
      <c r="CB31" s="324">
        <v>8</v>
      </c>
      <c r="CC31" s="294">
        <v>8</v>
      </c>
      <c r="CD31" s="294">
        <v>2</v>
      </c>
      <c r="CE31" s="294">
        <v>3</v>
      </c>
      <c r="CF31" s="295">
        <v>3</v>
      </c>
      <c r="CG31" s="294">
        <v>3</v>
      </c>
      <c r="CH31" s="324">
        <v>3</v>
      </c>
      <c r="CI31" s="294">
        <v>4</v>
      </c>
      <c r="CJ31" s="294">
        <v>1</v>
      </c>
      <c r="CK31" s="294">
        <v>2</v>
      </c>
      <c r="CL31" s="295">
        <v>2</v>
      </c>
      <c r="CM31" s="294">
        <v>3</v>
      </c>
      <c r="CN31" s="324">
        <v>4</v>
      </c>
      <c r="CO31" s="294">
        <v>5</v>
      </c>
      <c r="CP31" s="294">
        <v>2</v>
      </c>
      <c r="CQ31" s="294">
        <v>2</v>
      </c>
      <c r="CR31" s="295">
        <v>2</v>
      </c>
      <c r="CS31" s="294">
        <v>3</v>
      </c>
      <c r="CT31" s="324">
        <v>3</v>
      </c>
      <c r="CU31" s="294">
        <v>4</v>
      </c>
      <c r="CV31" s="294">
        <v>1</v>
      </c>
      <c r="CW31" s="294">
        <v>2</v>
      </c>
      <c r="CX31" s="295">
        <v>2</v>
      </c>
      <c r="CY31" s="294">
        <v>4</v>
      </c>
      <c r="CZ31" s="324">
        <v>4</v>
      </c>
      <c r="DA31" s="294">
        <v>5</v>
      </c>
      <c r="DB31" s="294">
        <v>0</v>
      </c>
      <c r="DC31" s="294">
        <v>0</v>
      </c>
      <c r="DD31" s="295"/>
      <c r="DE31" s="294">
        <v>0</v>
      </c>
      <c r="DF31" s="324"/>
      <c r="DG31" s="294">
        <v>0</v>
      </c>
      <c r="DH31" s="294"/>
      <c r="DI31" s="294">
        <v>1</v>
      </c>
      <c r="DJ31" s="295">
        <v>1</v>
      </c>
      <c r="DK31" s="294">
        <v>2</v>
      </c>
      <c r="DL31" s="324"/>
      <c r="DM31" s="294">
        <v>3</v>
      </c>
      <c r="DN31" s="228" t="s">
        <v>72</v>
      </c>
      <c r="DO31" s="228"/>
    </row>
    <row r="32" spans="1:119" s="344" customFormat="1" ht="368.25" customHeight="1" x14ac:dyDescent="0.25">
      <c r="A32" s="438" t="s">
        <v>23</v>
      </c>
      <c r="B32" s="293" t="s">
        <v>24</v>
      </c>
      <c r="C32" s="293"/>
      <c r="D32" s="283" t="s">
        <v>434</v>
      </c>
      <c r="E32" s="283" t="s">
        <v>318</v>
      </c>
      <c r="F32" s="326" t="s">
        <v>318</v>
      </c>
      <c r="G32" s="283" t="s">
        <v>435</v>
      </c>
      <c r="H32" s="283" t="s">
        <v>435</v>
      </c>
      <c r="I32" s="283" t="s">
        <v>348</v>
      </c>
      <c r="J32" s="283" t="s">
        <v>94</v>
      </c>
      <c r="K32" s="283" t="s">
        <v>604</v>
      </c>
      <c r="L32" s="307" t="s">
        <v>806</v>
      </c>
      <c r="M32" s="283" t="s">
        <v>605</v>
      </c>
      <c r="N32" s="418" t="s">
        <v>850</v>
      </c>
      <c r="O32" s="283" t="s">
        <v>606</v>
      </c>
      <c r="P32" s="283" t="s">
        <v>238</v>
      </c>
      <c r="Q32" s="283" t="s">
        <v>607</v>
      </c>
      <c r="R32" s="307" t="s">
        <v>800</v>
      </c>
      <c r="S32" s="283" t="s">
        <v>608</v>
      </c>
      <c r="T32" s="418" t="s">
        <v>848</v>
      </c>
      <c r="U32" s="283" t="s">
        <v>609</v>
      </c>
      <c r="V32" s="283"/>
      <c r="W32" s="283"/>
      <c r="X32" s="307"/>
      <c r="Y32" s="283"/>
      <c r="Z32" s="418"/>
      <c r="AA32" s="283"/>
      <c r="AB32" s="343">
        <v>0</v>
      </c>
      <c r="AC32" s="283" t="s">
        <v>133</v>
      </c>
      <c r="AD32" s="307" t="s">
        <v>133</v>
      </c>
      <c r="AE32" s="283" t="s">
        <v>610</v>
      </c>
      <c r="AF32" s="418" t="s">
        <v>840</v>
      </c>
      <c r="AG32" s="283" t="s">
        <v>611</v>
      </c>
      <c r="AH32" s="283" t="s">
        <v>85</v>
      </c>
      <c r="AI32" s="283" t="s">
        <v>85</v>
      </c>
      <c r="AJ32" s="307" t="s">
        <v>85</v>
      </c>
      <c r="AK32" s="283" t="s">
        <v>612</v>
      </c>
      <c r="AL32" s="418" t="s">
        <v>843</v>
      </c>
      <c r="AM32" s="283" t="s">
        <v>86</v>
      </c>
      <c r="AN32" s="283"/>
      <c r="AO32" s="283"/>
      <c r="AP32" s="307"/>
      <c r="AQ32" s="283"/>
      <c r="AR32" s="283"/>
      <c r="AS32" s="283"/>
      <c r="AT32" s="283" t="s">
        <v>243</v>
      </c>
      <c r="AU32" s="283" t="s">
        <v>613</v>
      </c>
      <c r="AV32" s="307" t="s">
        <v>804</v>
      </c>
      <c r="AW32" s="283" t="s">
        <v>503</v>
      </c>
      <c r="AX32" s="283" t="s">
        <v>503</v>
      </c>
      <c r="AY32" s="283" t="s">
        <v>503</v>
      </c>
      <c r="AZ32" s="283" t="s">
        <v>242</v>
      </c>
      <c r="BA32" s="283" t="s">
        <v>614</v>
      </c>
      <c r="BB32" s="307" t="s">
        <v>803</v>
      </c>
      <c r="BC32" s="283" t="s">
        <v>615</v>
      </c>
      <c r="BD32" s="418" t="s">
        <v>837</v>
      </c>
      <c r="BE32" s="283" t="s">
        <v>504</v>
      </c>
      <c r="BF32" s="283"/>
      <c r="BG32" s="283"/>
      <c r="BH32" s="307">
        <v>0</v>
      </c>
      <c r="BI32" s="283"/>
      <c r="BJ32" s="418">
        <v>0</v>
      </c>
      <c r="BK32" s="283"/>
      <c r="BL32" s="283" t="s">
        <v>117</v>
      </c>
      <c r="BM32" s="283" t="s">
        <v>616</v>
      </c>
      <c r="BN32" s="392" t="s">
        <v>616</v>
      </c>
      <c r="BO32" s="283" t="s">
        <v>617</v>
      </c>
      <c r="BP32" s="418" t="str">
        <f>$BO$32</f>
        <v>43.01.09 Повар, кондитер
15.01.05 Сварщик (ручной и частично механизированной сварки (наплавки)
15.02.12 Монтаж, техническое обслуживание и ремонт промышленного оборудования (по отраслям)
15.01.31 Мастер контрольно-измерительных приборов и автоматики
27.02.06 Контроль работы измерительных приборов</v>
      </c>
      <c r="BQ32" s="283" t="s">
        <v>695</v>
      </c>
      <c r="BR32" s="283"/>
      <c r="BS32" s="283"/>
      <c r="BT32" s="307"/>
      <c r="BU32" s="283"/>
      <c r="BV32" s="418"/>
      <c r="BW32" s="283"/>
      <c r="BX32" s="283" t="s">
        <v>244</v>
      </c>
      <c r="BY32" s="283" t="s">
        <v>618</v>
      </c>
      <c r="BZ32" s="307" t="s">
        <v>805</v>
      </c>
      <c r="CA32" s="283" t="s">
        <v>505</v>
      </c>
      <c r="CB32" s="418" t="s">
        <v>505</v>
      </c>
      <c r="CC32" s="283" t="s">
        <v>505</v>
      </c>
      <c r="CD32" s="283" t="s">
        <v>245</v>
      </c>
      <c r="CE32" s="283" t="s">
        <v>506</v>
      </c>
      <c r="CF32" s="384" t="s">
        <v>507</v>
      </c>
      <c r="CG32" s="283" t="s">
        <v>507</v>
      </c>
      <c r="CH32" s="418" t="s">
        <v>507</v>
      </c>
      <c r="CI32" s="283" t="s">
        <v>508</v>
      </c>
      <c r="CJ32" s="283" t="s">
        <v>117</v>
      </c>
      <c r="CK32" s="283" t="s">
        <v>509</v>
      </c>
      <c r="CL32" s="307" t="s">
        <v>798</v>
      </c>
      <c r="CM32" s="283" t="s">
        <v>510</v>
      </c>
      <c r="CN32" s="418" t="s">
        <v>831</v>
      </c>
      <c r="CO32" s="283" t="s">
        <v>511</v>
      </c>
      <c r="CP32" s="283" t="s">
        <v>248</v>
      </c>
      <c r="CQ32" s="283" t="s">
        <v>248</v>
      </c>
      <c r="CR32" s="307" t="s">
        <v>248</v>
      </c>
      <c r="CS32" s="283" t="s">
        <v>512</v>
      </c>
      <c r="CT32" s="418" t="s">
        <v>860</v>
      </c>
      <c r="CU32" s="283" t="s">
        <v>513</v>
      </c>
      <c r="CV32" s="283" t="s">
        <v>247</v>
      </c>
      <c r="CW32" s="283" t="s">
        <v>514</v>
      </c>
      <c r="CX32" s="307" t="s">
        <v>514</v>
      </c>
      <c r="CY32" s="283" t="s">
        <v>515</v>
      </c>
      <c r="CZ32" s="418" t="s">
        <v>856</v>
      </c>
      <c r="DA32" s="283" t="s">
        <v>516</v>
      </c>
      <c r="DB32" s="283"/>
      <c r="DC32" s="283"/>
      <c r="DD32" s="307"/>
      <c r="DE32" s="283"/>
      <c r="DF32" s="418"/>
      <c r="DG32" s="283"/>
      <c r="DH32" s="283"/>
      <c r="DI32" s="283" t="s">
        <v>250</v>
      </c>
      <c r="DJ32" s="307" t="s">
        <v>250</v>
      </c>
      <c r="DK32" s="283" t="s">
        <v>619</v>
      </c>
      <c r="DL32" s="418" t="s">
        <v>827</v>
      </c>
      <c r="DM32" s="283" t="s">
        <v>517</v>
      </c>
      <c r="DN32" s="283"/>
      <c r="DO32" s="283"/>
    </row>
    <row r="33" spans="1:119" s="352" customFormat="1" x14ac:dyDescent="0.25">
      <c r="A33" s="362" t="s">
        <v>25</v>
      </c>
      <c r="B33" s="406" t="s">
        <v>26</v>
      </c>
      <c r="C33" s="406"/>
      <c r="D33" s="362">
        <f t="shared" ref="D33:I34" si="15">SUMIF($J$3:$DM$3,D$3,$J33:$DM33)</f>
        <v>10835</v>
      </c>
      <c r="E33" s="362">
        <f t="shared" si="15"/>
        <v>11035</v>
      </c>
      <c r="F33" s="362">
        <f t="shared" si="15"/>
        <v>10222</v>
      </c>
      <c r="G33" s="362">
        <f t="shared" si="15"/>
        <v>11170</v>
      </c>
      <c r="H33" s="362">
        <f t="shared" si="15"/>
        <v>11879</v>
      </c>
      <c r="I33" s="362">
        <f t="shared" si="15"/>
        <v>11376</v>
      </c>
      <c r="J33" s="362">
        <v>795</v>
      </c>
      <c r="K33" s="362">
        <v>760</v>
      </c>
      <c r="L33" s="363">
        <v>768</v>
      </c>
      <c r="M33" s="362">
        <v>749</v>
      </c>
      <c r="N33" s="419">
        <v>760</v>
      </c>
      <c r="O33" s="362">
        <v>752</v>
      </c>
      <c r="P33" s="362">
        <v>665</v>
      </c>
      <c r="Q33" s="362">
        <v>736</v>
      </c>
      <c r="R33" s="363">
        <v>690</v>
      </c>
      <c r="S33" s="362">
        <v>747</v>
      </c>
      <c r="T33" s="419">
        <v>674</v>
      </c>
      <c r="U33" s="362">
        <v>748</v>
      </c>
      <c r="V33" s="362">
        <v>744</v>
      </c>
      <c r="W33" s="362">
        <f>V33-25</f>
        <v>719</v>
      </c>
      <c r="X33" s="363">
        <v>703</v>
      </c>
      <c r="Y33" s="362">
        <f>W33</f>
        <v>719</v>
      </c>
      <c r="Z33" s="419">
        <v>735</v>
      </c>
      <c r="AA33" s="362">
        <f>Y33</f>
        <v>719</v>
      </c>
      <c r="AB33" s="362">
        <v>304</v>
      </c>
      <c r="AC33" s="362">
        <v>321</v>
      </c>
      <c r="AD33" s="363">
        <v>308</v>
      </c>
      <c r="AE33" s="362">
        <v>349</v>
      </c>
      <c r="AF33" s="419">
        <v>309</v>
      </c>
      <c r="AG33" s="362">
        <v>377</v>
      </c>
      <c r="AH33" s="362">
        <v>447</v>
      </c>
      <c r="AI33" s="362">
        <v>459</v>
      </c>
      <c r="AJ33" s="363">
        <v>449</v>
      </c>
      <c r="AK33" s="362">
        <v>479</v>
      </c>
      <c r="AL33" s="419">
        <v>474</v>
      </c>
      <c r="AM33" s="362">
        <v>483</v>
      </c>
      <c r="AN33" s="294">
        <v>189</v>
      </c>
      <c r="AO33" s="294">
        <v>190</v>
      </c>
      <c r="AP33" s="295">
        <v>195</v>
      </c>
      <c r="AQ33" s="294">
        <v>190</v>
      </c>
      <c r="AR33" s="294">
        <v>213</v>
      </c>
      <c r="AS33" s="294">
        <v>190</v>
      </c>
      <c r="AT33" s="362">
        <v>1341</v>
      </c>
      <c r="AU33" s="362">
        <v>1316</v>
      </c>
      <c r="AV33" s="365">
        <v>1320</v>
      </c>
      <c r="AW33" s="362">
        <v>1292</v>
      </c>
      <c r="AX33" s="419">
        <v>1267</v>
      </c>
      <c r="AY33" s="362">
        <v>1393</v>
      </c>
      <c r="AZ33" s="362">
        <v>1001</v>
      </c>
      <c r="BA33" s="362">
        <v>1050</v>
      </c>
      <c r="BB33" s="363">
        <v>991</v>
      </c>
      <c r="BC33" s="362">
        <v>1075</v>
      </c>
      <c r="BD33" s="419">
        <v>1094</v>
      </c>
      <c r="BE33" s="362">
        <v>1100</v>
      </c>
      <c r="BF33" s="362">
        <v>640</v>
      </c>
      <c r="BG33" s="362">
        <v>660</v>
      </c>
      <c r="BH33" s="363">
        <v>708</v>
      </c>
      <c r="BI33" s="362">
        <v>680</v>
      </c>
      <c r="BJ33" s="419">
        <v>708</v>
      </c>
      <c r="BK33" s="362">
        <v>680</v>
      </c>
      <c r="BL33" s="362">
        <v>699</v>
      </c>
      <c r="BM33" s="362">
        <v>730</v>
      </c>
      <c r="BN33" s="407">
        <v>722</v>
      </c>
      <c r="BO33" s="362">
        <v>760</v>
      </c>
      <c r="BP33" s="419">
        <v>739</v>
      </c>
      <c r="BQ33" s="362">
        <v>800</v>
      </c>
      <c r="BR33" s="362">
        <v>661</v>
      </c>
      <c r="BS33" s="362">
        <v>700</v>
      </c>
      <c r="BT33" s="363">
        <v>728</v>
      </c>
      <c r="BU33" s="362">
        <v>705</v>
      </c>
      <c r="BV33" s="419">
        <v>706</v>
      </c>
      <c r="BW33" s="362">
        <v>710</v>
      </c>
      <c r="BX33" s="362">
        <v>1192</v>
      </c>
      <c r="BY33" s="362">
        <v>1170</v>
      </c>
      <c r="BZ33" s="363">
        <v>1174</v>
      </c>
      <c r="CA33" s="362">
        <v>1150</v>
      </c>
      <c r="CB33" s="419">
        <v>1236</v>
      </c>
      <c r="CC33" s="362">
        <v>1100</v>
      </c>
      <c r="CD33" s="362">
        <v>921</v>
      </c>
      <c r="CE33" s="362">
        <v>930</v>
      </c>
      <c r="CF33" s="363">
        <v>924</v>
      </c>
      <c r="CG33" s="362">
        <v>930</v>
      </c>
      <c r="CH33" s="419">
        <v>973</v>
      </c>
      <c r="CI33" s="362">
        <v>930</v>
      </c>
      <c r="CJ33" s="362">
        <v>313</v>
      </c>
      <c r="CK33" s="362">
        <v>335</v>
      </c>
      <c r="CL33" s="363">
        <v>328</v>
      </c>
      <c r="CM33" s="362">
        <v>325</v>
      </c>
      <c r="CN33" s="419">
        <v>325</v>
      </c>
      <c r="CO33" s="362">
        <v>340</v>
      </c>
      <c r="CP33" s="362">
        <v>218</v>
      </c>
      <c r="CQ33" s="362">
        <v>216</v>
      </c>
      <c r="CR33" s="363">
        <v>227</v>
      </c>
      <c r="CS33" s="362">
        <v>205</v>
      </c>
      <c r="CT33" s="419">
        <v>226</v>
      </c>
      <c r="CU33" s="362">
        <v>198</v>
      </c>
      <c r="CV33" s="362">
        <v>274</v>
      </c>
      <c r="CW33" s="362">
        <v>324</v>
      </c>
      <c r="CX33" s="363">
        <v>310</v>
      </c>
      <c r="CY33" s="362">
        <v>360</v>
      </c>
      <c r="CZ33" s="419">
        <v>334</v>
      </c>
      <c r="DA33" s="362">
        <v>394</v>
      </c>
      <c r="DB33" s="362">
        <v>274</v>
      </c>
      <c r="DC33" s="362">
        <v>283</v>
      </c>
      <c r="DD33" s="365">
        <v>276</v>
      </c>
      <c r="DE33" s="362">
        <v>297</v>
      </c>
      <c r="DF33" s="419">
        <v>278</v>
      </c>
      <c r="DG33" s="362">
        <v>290</v>
      </c>
      <c r="DH33" s="362">
        <v>157</v>
      </c>
      <c r="DI33" s="362">
        <v>136</v>
      </c>
      <c r="DJ33" s="363">
        <v>109</v>
      </c>
      <c r="DK33" s="362">
        <v>158</v>
      </c>
      <c r="DL33" s="419">
        <v>120</v>
      </c>
      <c r="DM33" s="362">
        <v>172</v>
      </c>
      <c r="DN33" s="408" t="s">
        <v>73</v>
      </c>
      <c r="DO33" s="408"/>
    </row>
    <row r="34" spans="1:119" ht="31.5" x14ac:dyDescent="0.25">
      <c r="A34" s="438" t="s">
        <v>27</v>
      </c>
      <c r="B34" s="293" t="s">
        <v>554</v>
      </c>
      <c r="C34" s="293"/>
      <c r="D34" s="294">
        <f t="shared" si="15"/>
        <v>1398</v>
      </c>
      <c r="E34" s="294">
        <f t="shared" si="15"/>
        <v>1530</v>
      </c>
      <c r="F34" s="294">
        <f t="shared" si="15"/>
        <v>1689</v>
      </c>
      <c r="G34" s="294">
        <f t="shared" si="15"/>
        <v>1850</v>
      </c>
      <c r="H34" s="294">
        <f t="shared" si="15"/>
        <v>2310</v>
      </c>
      <c r="I34" s="294">
        <f t="shared" si="15"/>
        <v>2341</v>
      </c>
      <c r="J34" s="294">
        <v>110</v>
      </c>
      <c r="K34" s="294">
        <v>130</v>
      </c>
      <c r="L34" s="295">
        <v>140</v>
      </c>
      <c r="M34" s="294">
        <v>150</v>
      </c>
      <c r="N34" s="324">
        <v>169</v>
      </c>
      <c r="O34" s="294">
        <v>165</v>
      </c>
      <c r="P34" s="294">
        <v>70</v>
      </c>
      <c r="Q34" s="294">
        <v>135</v>
      </c>
      <c r="R34" s="295">
        <v>135</v>
      </c>
      <c r="S34" s="294">
        <v>160</v>
      </c>
      <c r="T34" s="324">
        <v>277</v>
      </c>
      <c r="U34" s="294">
        <v>182</v>
      </c>
      <c r="V34" s="294">
        <v>13</v>
      </c>
      <c r="W34" s="294">
        <v>18</v>
      </c>
      <c r="X34" s="295">
        <v>31</v>
      </c>
      <c r="Y34" s="294">
        <v>21</v>
      </c>
      <c r="Z34" s="324">
        <v>40</v>
      </c>
      <c r="AA34" s="294">
        <v>24</v>
      </c>
      <c r="AB34" s="294">
        <v>20</v>
      </c>
      <c r="AC34" s="294">
        <v>69</v>
      </c>
      <c r="AD34" s="295">
        <v>61</v>
      </c>
      <c r="AE34" s="294">
        <v>90</v>
      </c>
      <c r="AF34" s="324">
        <v>21</v>
      </c>
      <c r="AG34" s="294">
        <v>105</v>
      </c>
      <c r="AH34" s="294">
        <v>96</v>
      </c>
      <c r="AI34" s="294">
        <v>100</v>
      </c>
      <c r="AJ34" s="383">
        <v>157</v>
      </c>
      <c r="AK34" s="294">
        <v>105</v>
      </c>
      <c r="AL34" s="324">
        <v>295</v>
      </c>
      <c r="AM34" s="294">
        <v>105</v>
      </c>
      <c r="AN34" s="294"/>
      <c r="AO34" s="294"/>
      <c r="AP34" s="295"/>
      <c r="AQ34" s="294"/>
      <c r="AR34" s="294"/>
      <c r="AS34" s="294"/>
      <c r="AT34" s="294">
        <v>192</v>
      </c>
      <c r="AU34" s="294">
        <v>360</v>
      </c>
      <c r="AV34" s="295">
        <v>365</v>
      </c>
      <c r="AW34" s="294">
        <v>450</v>
      </c>
      <c r="AX34" s="324">
        <v>465</v>
      </c>
      <c r="AY34" s="294">
        <v>550</v>
      </c>
      <c r="AZ34" s="294">
        <v>109</v>
      </c>
      <c r="BA34" s="294">
        <v>250</v>
      </c>
      <c r="BB34" s="295">
        <v>252</v>
      </c>
      <c r="BC34" s="294">
        <v>300</v>
      </c>
      <c r="BD34" s="324">
        <v>282</v>
      </c>
      <c r="BE34" s="294">
        <v>500</v>
      </c>
      <c r="BF34" s="294">
        <v>20</v>
      </c>
      <c r="BG34" s="294">
        <v>20</v>
      </c>
      <c r="BH34" s="295">
        <v>34</v>
      </c>
      <c r="BI34" s="294">
        <v>28</v>
      </c>
      <c r="BJ34" s="324">
        <v>34</v>
      </c>
      <c r="BK34" s="294">
        <v>28</v>
      </c>
      <c r="BL34" s="294">
        <v>96</v>
      </c>
      <c r="BM34" s="294">
        <v>84</v>
      </c>
      <c r="BN34" s="389">
        <v>90</v>
      </c>
      <c r="BO34" s="294">
        <v>105</v>
      </c>
      <c r="BP34" s="324">
        <v>102</v>
      </c>
      <c r="BQ34" s="294">
        <v>184</v>
      </c>
      <c r="BR34" s="294">
        <v>422</v>
      </c>
      <c r="BS34" s="294">
        <v>66</v>
      </c>
      <c r="BT34" s="295">
        <v>55</v>
      </c>
      <c r="BU34" s="294">
        <v>70</v>
      </c>
      <c r="BV34" s="324">
        <v>95</v>
      </c>
      <c r="BW34" s="294">
        <v>72</v>
      </c>
      <c r="BX34" s="294">
        <v>45</v>
      </c>
      <c r="BY34" s="294">
        <v>65</v>
      </c>
      <c r="BZ34" s="295">
        <v>110</v>
      </c>
      <c r="CA34" s="294">
        <v>100</v>
      </c>
      <c r="CB34" s="324">
        <v>187</v>
      </c>
      <c r="CC34" s="294">
        <v>140</v>
      </c>
      <c r="CD34" s="294">
        <v>21</v>
      </c>
      <c r="CE34" s="294">
        <v>32</v>
      </c>
      <c r="CF34" s="295">
        <v>80</v>
      </c>
      <c r="CG34" s="294">
        <v>38</v>
      </c>
      <c r="CH34" s="324">
        <v>108</v>
      </c>
      <c r="CI34" s="294">
        <v>42</v>
      </c>
      <c r="CJ34" s="294">
        <v>75</v>
      </c>
      <c r="CK34" s="294">
        <v>100</v>
      </c>
      <c r="CL34" s="295">
        <v>100</v>
      </c>
      <c r="CM34" s="294">
        <v>120</v>
      </c>
      <c r="CN34" s="324">
        <v>125</v>
      </c>
      <c r="CO34" s="294">
        <v>150</v>
      </c>
      <c r="CP34" s="294">
        <v>23</v>
      </c>
      <c r="CQ34" s="294">
        <v>28</v>
      </c>
      <c r="CR34" s="295">
        <v>30</v>
      </c>
      <c r="CS34" s="294">
        <v>30</v>
      </c>
      <c r="CT34" s="324">
        <v>31</v>
      </c>
      <c r="CU34" s="294">
        <v>9</v>
      </c>
      <c r="CV34" s="294">
        <v>21</v>
      </c>
      <c r="CW34" s="294">
        <v>22</v>
      </c>
      <c r="CX34" s="295">
        <v>32</v>
      </c>
      <c r="CY34" s="294">
        <v>30</v>
      </c>
      <c r="CZ34" s="324">
        <v>10</v>
      </c>
      <c r="DA34" s="294">
        <v>30</v>
      </c>
      <c r="DB34" s="294">
        <v>30</v>
      </c>
      <c r="DC34" s="294">
        <v>33</v>
      </c>
      <c r="DD34" s="383">
        <v>33</v>
      </c>
      <c r="DE34" s="294">
        <v>35</v>
      </c>
      <c r="DF34" s="324">
        <v>15</v>
      </c>
      <c r="DG34" s="294">
        <v>35</v>
      </c>
      <c r="DH34" s="294">
        <v>35</v>
      </c>
      <c r="DI34" s="294">
        <v>18</v>
      </c>
      <c r="DJ34" s="295">
        <v>18</v>
      </c>
      <c r="DK34" s="294">
        <v>18</v>
      </c>
      <c r="DL34" s="324">
        <v>20</v>
      </c>
      <c r="DM34" s="294">
        <v>20</v>
      </c>
      <c r="DN34" s="228" t="s">
        <v>76</v>
      </c>
      <c r="DO34" s="228"/>
    </row>
    <row r="35" spans="1:119" s="160" customFormat="1" ht="52.5" customHeight="1" x14ac:dyDescent="0.25">
      <c r="A35" s="438" t="s">
        <v>383</v>
      </c>
      <c r="B35" s="296" t="s">
        <v>659</v>
      </c>
      <c r="C35" s="296"/>
      <c r="D35" s="157">
        <f>IF(ISNUMBER(D34/D33),D34/D33,)</f>
        <v>0.12902630364559298</v>
      </c>
      <c r="E35" s="157">
        <f t="shared" ref="E35:CC35" si="16">IF(ISNUMBER(E34/E33),E34/E33,)</f>
        <v>0.13864975079293157</v>
      </c>
      <c r="F35" s="157">
        <f t="shared" si="16"/>
        <v>0.16523185286636666</v>
      </c>
      <c r="G35" s="157">
        <f t="shared" si="16"/>
        <v>0.16562220232766339</v>
      </c>
      <c r="H35" s="157">
        <f>IF(ISNUMBER(H34/H33),H34/H33,)</f>
        <v>0.1944608131997643</v>
      </c>
      <c r="I35" s="157">
        <f t="shared" si="16"/>
        <v>0.20578410689170182</v>
      </c>
      <c r="J35" s="157">
        <f t="shared" si="16"/>
        <v>0.13836477987421383</v>
      </c>
      <c r="K35" s="157">
        <f t="shared" si="16"/>
        <v>0.17105263157894737</v>
      </c>
      <c r="L35" s="332">
        <f t="shared" si="16"/>
        <v>0.18229166666666666</v>
      </c>
      <c r="M35" s="157">
        <f t="shared" si="16"/>
        <v>0.20026702269692923</v>
      </c>
      <c r="N35" s="157">
        <f>IF(ISNUMBER(N34/N33),N34/N33,)</f>
        <v>0.22236842105263158</v>
      </c>
      <c r="O35" s="157">
        <f t="shared" si="16"/>
        <v>0.21941489361702127</v>
      </c>
      <c r="P35" s="157">
        <f t="shared" si="16"/>
        <v>0.10526315789473684</v>
      </c>
      <c r="Q35" s="157">
        <f t="shared" si="16"/>
        <v>0.18342391304347827</v>
      </c>
      <c r="R35" s="332">
        <f t="shared" si="16"/>
        <v>0.19565217391304349</v>
      </c>
      <c r="S35" s="157">
        <f t="shared" si="16"/>
        <v>0.214190093708166</v>
      </c>
      <c r="T35" s="157">
        <f t="shared" si="16"/>
        <v>0.41097922848664686</v>
      </c>
      <c r="U35" s="157">
        <f t="shared" si="16"/>
        <v>0.24331550802139038</v>
      </c>
      <c r="V35" s="157">
        <f t="shared" si="16"/>
        <v>1.7473118279569891E-2</v>
      </c>
      <c r="W35" s="157">
        <f t="shared" si="16"/>
        <v>2.5034770514603615E-2</v>
      </c>
      <c r="X35" s="332">
        <f t="shared" si="16"/>
        <v>4.4096728307254626E-2</v>
      </c>
      <c r="Y35" s="157">
        <f t="shared" si="16"/>
        <v>2.9207232267037551E-2</v>
      </c>
      <c r="Z35" s="157">
        <f>IF(ISNUMBER(Z34/Z33),Z34/Z33,)</f>
        <v>5.4421768707482991E-2</v>
      </c>
      <c r="AA35" s="157">
        <f t="shared" si="16"/>
        <v>3.3379694019471488E-2</v>
      </c>
      <c r="AB35" s="157">
        <f t="shared" si="16"/>
        <v>6.5789473684210523E-2</v>
      </c>
      <c r="AC35" s="157">
        <f t="shared" si="16"/>
        <v>0.21495327102803738</v>
      </c>
      <c r="AD35" s="332">
        <f t="shared" si="16"/>
        <v>0.19805194805194806</v>
      </c>
      <c r="AE35" s="157">
        <f t="shared" si="16"/>
        <v>0.25787965616045844</v>
      </c>
      <c r="AF35" s="157">
        <f t="shared" si="16"/>
        <v>6.7961165048543687E-2</v>
      </c>
      <c r="AG35" s="157">
        <f t="shared" si="16"/>
        <v>0.27851458885941643</v>
      </c>
      <c r="AH35" s="157">
        <f t="shared" si="16"/>
        <v>0.21476510067114093</v>
      </c>
      <c r="AI35" s="157">
        <f t="shared" si="16"/>
        <v>0.2178649237472767</v>
      </c>
      <c r="AJ35" s="332">
        <f t="shared" si="16"/>
        <v>0.34966592427616927</v>
      </c>
      <c r="AK35" s="157">
        <f t="shared" si="16"/>
        <v>0.21920668058455114</v>
      </c>
      <c r="AL35" s="157">
        <f>IF(ISNUMBER(AL34/AL33),AL34/AL33,)</f>
        <v>0.62236286919831219</v>
      </c>
      <c r="AM35" s="157">
        <f t="shared" si="16"/>
        <v>0.21739130434782608</v>
      </c>
      <c r="AN35" s="157">
        <f t="shared" si="16"/>
        <v>0</v>
      </c>
      <c r="AO35" s="157">
        <f t="shared" si="16"/>
        <v>0</v>
      </c>
      <c r="AP35" s="332">
        <f t="shared" si="16"/>
        <v>0</v>
      </c>
      <c r="AQ35" s="157">
        <f t="shared" si="16"/>
        <v>0</v>
      </c>
      <c r="AR35" s="157"/>
      <c r="AS35" s="157">
        <f t="shared" si="16"/>
        <v>0</v>
      </c>
      <c r="AT35" s="157">
        <f t="shared" si="16"/>
        <v>0.14317673378076062</v>
      </c>
      <c r="AU35" s="157">
        <f t="shared" si="16"/>
        <v>0.2735562310030395</v>
      </c>
      <c r="AV35" s="332">
        <f t="shared" si="16"/>
        <v>0.27651515151515149</v>
      </c>
      <c r="AW35" s="157">
        <f t="shared" si="16"/>
        <v>0.34829721362229105</v>
      </c>
      <c r="AX35" s="157">
        <f t="shared" si="16"/>
        <v>0.36700868192580899</v>
      </c>
      <c r="AY35" s="157">
        <f t="shared" si="16"/>
        <v>0.39483129935391242</v>
      </c>
      <c r="AZ35" s="157">
        <f t="shared" si="16"/>
        <v>0.1088911088911089</v>
      </c>
      <c r="BA35" s="157">
        <f t="shared" si="16"/>
        <v>0.23809523809523808</v>
      </c>
      <c r="BB35" s="332">
        <f t="shared" si="16"/>
        <v>0.25428859737638748</v>
      </c>
      <c r="BC35" s="157">
        <f t="shared" si="16"/>
        <v>0.27906976744186046</v>
      </c>
      <c r="BD35" s="157">
        <f>IF(ISNUMBER(BD34/BD33),BD34/BD33,)</f>
        <v>0.25776965265082269</v>
      </c>
      <c r="BE35" s="157">
        <f t="shared" si="16"/>
        <v>0.45454545454545453</v>
      </c>
      <c r="BF35" s="157">
        <f t="shared" si="16"/>
        <v>3.125E-2</v>
      </c>
      <c r="BG35" s="157">
        <f t="shared" si="16"/>
        <v>3.0303030303030304E-2</v>
      </c>
      <c r="BH35" s="332">
        <f t="shared" si="16"/>
        <v>4.8022598870056499E-2</v>
      </c>
      <c r="BI35" s="157">
        <f t="shared" si="16"/>
        <v>4.1176470588235294E-2</v>
      </c>
      <c r="BJ35" s="157">
        <f t="shared" si="16"/>
        <v>4.8022598870056499E-2</v>
      </c>
      <c r="BK35" s="157">
        <f t="shared" si="16"/>
        <v>4.1176470588235294E-2</v>
      </c>
      <c r="BL35" s="157">
        <f t="shared" si="16"/>
        <v>0.13733905579399142</v>
      </c>
      <c r="BM35" s="157">
        <f t="shared" si="16"/>
        <v>0.11506849315068493</v>
      </c>
      <c r="BN35" s="390">
        <f t="shared" si="16"/>
        <v>0.12465373961218837</v>
      </c>
      <c r="BO35" s="157">
        <f t="shared" si="16"/>
        <v>0.13815789473684212</v>
      </c>
      <c r="BP35" s="157">
        <f>IF(ISNUMBER(BP34/BP33),BP34/BP33,)</f>
        <v>0.13802435723951287</v>
      </c>
      <c r="BQ35" s="157">
        <f t="shared" si="16"/>
        <v>0.23</v>
      </c>
      <c r="BR35" s="157">
        <f t="shared" si="16"/>
        <v>0.63842662632375191</v>
      </c>
      <c r="BS35" s="157">
        <f t="shared" si="16"/>
        <v>9.4285714285714292E-2</v>
      </c>
      <c r="BT35" s="332">
        <f t="shared" si="16"/>
        <v>7.5549450549450545E-2</v>
      </c>
      <c r="BU35" s="157">
        <f t="shared" si="16"/>
        <v>9.9290780141843976E-2</v>
      </c>
      <c r="BV35" s="157">
        <f t="shared" si="16"/>
        <v>0.13456090651558072</v>
      </c>
      <c r="BW35" s="157">
        <f t="shared" si="16"/>
        <v>0.10140845070422536</v>
      </c>
      <c r="BX35" s="157">
        <f t="shared" si="16"/>
        <v>3.7751677852348994E-2</v>
      </c>
      <c r="BY35" s="157">
        <f t="shared" si="16"/>
        <v>5.5555555555555552E-2</v>
      </c>
      <c r="BZ35" s="332">
        <f t="shared" si="16"/>
        <v>9.3696763202725727E-2</v>
      </c>
      <c r="CA35" s="157">
        <f t="shared" si="16"/>
        <v>8.6956521739130432E-2</v>
      </c>
      <c r="CB35" s="157">
        <f>IF(ISNUMBER(CB34/CB33),CB34/CB33,)</f>
        <v>0.15129449838187703</v>
      </c>
      <c r="CC35" s="157">
        <f t="shared" si="16"/>
        <v>0.12727272727272726</v>
      </c>
      <c r="CD35" s="157">
        <f t="shared" ref="CD35:DM35" si="17">IF(ISNUMBER(CD34/CD33),CD34/CD33,)</f>
        <v>2.2801302931596091E-2</v>
      </c>
      <c r="CE35" s="157">
        <f t="shared" si="17"/>
        <v>3.4408602150537634E-2</v>
      </c>
      <c r="CF35" s="332">
        <f t="shared" si="17"/>
        <v>8.6580086580086577E-2</v>
      </c>
      <c r="CG35" s="157">
        <f t="shared" si="17"/>
        <v>4.0860215053763443E-2</v>
      </c>
      <c r="CH35" s="157">
        <f t="shared" si="17"/>
        <v>0.11099691675231244</v>
      </c>
      <c r="CI35" s="157">
        <f t="shared" si="17"/>
        <v>4.5161290322580643E-2</v>
      </c>
      <c r="CJ35" s="157">
        <f t="shared" si="17"/>
        <v>0.23961661341853036</v>
      </c>
      <c r="CK35" s="157">
        <f t="shared" si="17"/>
        <v>0.29850746268656714</v>
      </c>
      <c r="CL35" s="332">
        <f t="shared" si="17"/>
        <v>0.3048780487804878</v>
      </c>
      <c r="CM35" s="157">
        <f t="shared" si="17"/>
        <v>0.36923076923076925</v>
      </c>
      <c r="CN35" s="157">
        <f>IF(ISNUMBER(CN34/CN33),CN34/CN33,)</f>
        <v>0.38461538461538464</v>
      </c>
      <c r="CO35" s="157">
        <f t="shared" si="17"/>
        <v>0.44117647058823528</v>
      </c>
      <c r="CP35" s="157">
        <f t="shared" si="17"/>
        <v>0.10550458715596331</v>
      </c>
      <c r="CQ35" s="157">
        <f t="shared" si="17"/>
        <v>0.12962962962962962</v>
      </c>
      <c r="CR35" s="332">
        <f t="shared" si="17"/>
        <v>0.13215859030837004</v>
      </c>
      <c r="CS35" s="157">
        <f t="shared" si="17"/>
        <v>0.14634146341463414</v>
      </c>
      <c r="CT35" s="157">
        <f t="shared" si="17"/>
        <v>0.13716814159292035</v>
      </c>
      <c r="CU35" s="157">
        <f t="shared" si="17"/>
        <v>4.5454545454545456E-2</v>
      </c>
      <c r="CV35" s="157">
        <f t="shared" si="17"/>
        <v>7.6642335766423361E-2</v>
      </c>
      <c r="CW35" s="157">
        <f t="shared" si="17"/>
        <v>6.7901234567901231E-2</v>
      </c>
      <c r="CX35" s="332">
        <f t="shared" si="17"/>
        <v>0.1032258064516129</v>
      </c>
      <c r="CY35" s="157">
        <f t="shared" si="17"/>
        <v>8.3333333333333329E-2</v>
      </c>
      <c r="CZ35" s="157">
        <f>IF(ISNUMBER(CZ34/CZ33),CZ34/CZ33,)</f>
        <v>2.9940119760479042E-2</v>
      </c>
      <c r="DA35" s="157">
        <f t="shared" si="17"/>
        <v>7.6142131979695438E-2</v>
      </c>
      <c r="DB35" s="157">
        <f t="shared" si="17"/>
        <v>0.10948905109489052</v>
      </c>
      <c r="DC35" s="157">
        <f t="shared" si="17"/>
        <v>0.1166077738515901</v>
      </c>
      <c r="DD35" s="332">
        <f t="shared" si="17"/>
        <v>0.11956521739130435</v>
      </c>
      <c r="DE35" s="157">
        <f t="shared" si="17"/>
        <v>0.11784511784511785</v>
      </c>
      <c r="DF35" s="157">
        <f t="shared" si="17"/>
        <v>5.3956834532374098E-2</v>
      </c>
      <c r="DG35" s="157">
        <f t="shared" si="17"/>
        <v>0.1206896551724138</v>
      </c>
      <c r="DH35" s="157">
        <f t="shared" si="17"/>
        <v>0.22292993630573249</v>
      </c>
      <c r="DI35" s="157">
        <f t="shared" si="17"/>
        <v>0.13235294117647059</v>
      </c>
      <c r="DJ35" s="332">
        <f t="shared" si="17"/>
        <v>0.16513761467889909</v>
      </c>
      <c r="DK35" s="157">
        <f t="shared" si="17"/>
        <v>0.11392405063291139</v>
      </c>
      <c r="DL35" s="157">
        <f>IF(ISNUMBER(DL34/DL33),DL34/DL33,)</f>
        <v>0.16666666666666666</v>
      </c>
      <c r="DM35" s="157">
        <f t="shared" si="17"/>
        <v>0.11627906976744186</v>
      </c>
      <c r="DN35" s="159"/>
      <c r="DO35" s="159"/>
    </row>
    <row r="36" spans="1:119" ht="31.5" x14ac:dyDescent="0.25">
      <c r="A36" s="438" t="s">
        <v>652</v>
      </c>
      <c r="B36" s="293" t="s">
        <v>555</v>
      </c>
      <c r="C36" s="293"/>
      <c r="D36" s="294">
        <f t="shared" ref="D36:I36" si="18">SUMIF($J$3:$DM$3,D$3,$J36:$DM36)</f>
        <v>148</v>
      </c>
      <c r="E36" s="294">
        <f t="shared" si="18"/>
        <v>167</v>
      </c>
      <c r="F36" s="294">
        <f t="shared" si="18"/>
        <v>153</v>
      </c>
      <c r="G36" s="294">
        <f t="shared" si="18"/>
        <v>207</v>
      </c>
      <c r="H36" s="294">
        <f t="shared" si="18"/>
        <v>183</v>
      </c>
      <c r="I36" s="294">
        <f t="shared" si="18"/>
        <v>241</v>
      </c>
      <c r="J36" s="294">
        <v>6</v>
      </c>
      <c r="K36" s="294">
        <v>8</v>
      </c>
      <c r="L36" s="295">
        <v>10</v>
      </c>
      <c r="M36" s="294">
        <v>10</v>
      </c>
      <c r="N36" s="324">
        <v>17</v>
      </c>
      <c r="O36" s="294">
        <v>12</v>
      </c>
      <c r="P36" s="294">
        <v>6</v>
      </c>
      <c r="Q36" s="294">
        <v>9</v>
      </c>
      <c r="R36" s="295">
        <v>9</v>
      </c>
      <c r="S36" s="294">
        <v>10</v>
      </c>
      <c r="T36" s="324">
        <v>7</v>
      </c>
      <c r="U36" s="294">
        <v>11</v>
      </c>
      <c r="V36" s="294">
        <v>3</v>
      </c>
      <c r="W36" s="294">
        <v>3</v>
      </c>
      <c r="X36" s="295">
        <v>3</v>
      </c>
      <c r="Y36" s="294">
        <v>3</v>
      </c>
      <c r="Z36" s="324">
        <v>3</v>
      </c>
      <c r="AA36" s="294">
        <v>3</v>
      </c>
      <c r="AB36" s="294">
        <v>1</v>
      </c>
      <c r="AC36" s="294">
        <v>3</v>
      </c>
      <c r="AD36" s="295">
        <v>1</v>
      </c>
      <c r="AE36" s="294">
        <v>4</v>
      </c>
      <c r="AF36" s="324">
        <v>1</v>
      </c>
      <c r="AG36" s="294">
        <v>5</v>
      </c>
      <c r="AH36" s="294">
        <v>1</v>
      </c>
      <c r="AI36" s="294">
        <v>2</v>
      </c>
      <c r="AJ36" s="295">
        <v>2</v>
      </c>
      <c r="AK36" s="294">
        <v>3</v>
      </c>
      <c r="AL36" s="324">
        <v>1</v>
      </c>
      <c r="AM36" s="294">
        <v>4</v>
      </c>
      <c r="AN36" s="294"/>
      <c r="AO36" s="294"/>
      <c r="AP36" s="295"/>
      <c r="AQ36" s="294"/>
      <c r="AR36" s="294"/>
      <c r="AS36" s="294"/>
      <c r="AT36" s="294">
        <v>19</v>
      </c>
      <c r="AU36" s="294">
        <v>25</v>
      </c>
      <c r="AV36" s="295">
        <v>29</v>
      </c>
      <c r="AW36" s="294">
        <v>30</v>
      </c>
      <c r="AX36" s="324">
        <v>54</v>
      </c>
      <c r="AY36" s="294">
        <v>40</v>
      </c>
      <c r="AZ36" s="294">
        <v>30</v>
      </c>
      <c r="BA36" s="294">
        <v>31</v>
      </c>
      <c r="BB36" s="400">
        <v>16</v>
      </c>
      <c r="BC36" s="294">
        <v>41</v>
      </c>
      <c r="BD36" s="324">
        <v>24</v>
      </c>
      <c r="BE36" s="294">
        <v>46</v>
      </c>
      <c r="BF36" s="294">
        <v>3</v>
      </c>
      <c r="BG36" s="294">
        <v>3</v>
      </c>
      <c r="BH36" s="295">
        <v>3</v>
      </c>
      <c r="BI36" s="294">
        <v>6</v>
      </c>
      <c r="BJ36" s="324">
        <v>3</v>
      </c>
      <c r="BK36" s="294">
        <v>6</v>
      </c>
      <c r="BL36" s="294">
        <v>10</v>
      </c>
      <c r="BM36" s="294">
        <v>12</v>
      </c>
      <c r="BN36" s="389">
        <v>10</v>
      </c>
      <c r="BO36" s="294">
        <v>16</v>
      </c>
      <c r="BP36" s="324">
        <v>8</v>
      </c>
      <c r="BQ36" s="294">
        <v>22</v>
      </c>
      <c r="BR36" s="294">
        <v>19</v>
      </c>
      <c r="BS36" s="294">
        <v>15</v>
      </c>
      <c r="BT36" s="295">
        <v>16</v>
      </c>
      <c r="BU36" s="294">
        <v>20</v>
      </c>
      <c r="BV36" s="324">
        <v>8</v>
      </c>
      <c r="BW36" s="294">
        <v>22</v>
      </c>
      <c r="BX36" s="294">
        <v>10</v>
      </c>
      <c r="BY36" s="294">
        <v>11</v>
      </c>
      <c r="BZ36" s="295">
        <v>13</v>
      </c>
      <c r="CA36" s="294">
        <v>12</v>
      </c>
      <c r="CB36" s="324">
        <v>11</v>
      </c>
      <c r="CC36" s="294">
        <v>13</v>
      </c>
      <c r="CD36" s="294">
        <v>7</v>
      </c>
      <c r="CE36" s="294">
        <v>12</v>
      </c>
      <c r="CF36" s="295">
        <v>16</v>
      </c>
      <c r="CG36" s="294">
        <v>15</v>
      </c>
      <c r="CH36" s="324">
        <v>18</v>
      </c>
      <c r="CI36" s="294">
        <v>17</v>
      </c>
      <c r="CJ36" s="294">
        <v>4</v>
      </c>
      <c r="CK36" s="294">
        <v>4</v>
      </c>
      <c r="CL36" s="295">
        <v>3</v>
      </c>
      <c r="CM36" s="294">
        <v>5</v>
      </c>
      <c r="CN36" s="324">
        <v>4</v>
      </c>
      <c r="CO36" s="294">
        <v>6</v>
      </c>
      <c r="CP36" s="294">
        <v>5</v>
      </c>
      <c r="CQ36" s="294">
        <v>5</v>
      </c>
      <c r="CR36" s="295">
        <v>5</v>
      </c>
      <c r="CS36" s="294">
        <v>8</v>
      </c>
      <c r="CT36" s="324">
        <v>4</v>
      </c>
      <c r="CU36" s="294">
        <v>9</v>
      </c>
      <c r="CV36" s="294">
        <v>2</v>
      </c>
      <c r="CW36" s="294">
        <v>6</v>
      </c>
      <c r="CX36" s="295">
        <v>5</v>
      </c>
      <c r="CY36" s="294">
        <v>6</v>
      </c>
      <c r="CZ36" s="324">
        <v>2</v>
      </c>
      <c r="DA36" s="294">
        <v>6</v>
      </c>
      <c r="DB36" s="294">
        <v>10</v>
      </c>
      <c r="DC36" s="294">
        <v>10</v>
      </c>
      <c r="DD36" s="295">
        <v>10</v>
      </c>
      <c r="DE36" s="294">
        <v>10</v>
      </c>
      <c r="DF36" s="324">
        <v>10</v>
      </c>
      <c r="DG36" s="294">
        <v>10</v>
      </c>
      <c r="DH36" s="294">
        <v>12</v>
      </c>
      <c r="DI36" s="294">
        <v>8</v>
      </c>
      <c r="DJ36" s="295">
        <v>5</v>
      </c>
      <c r="DK36" s="294">
        <v>8</v>
      </c>
      <c r="DL36" s="324">
        <v>5</v>
      </c>
      <c r="DM36" s="294">
        <v>9</v>
      </c>
      <c r="DN36" s="228" t="s">
        <v>76</v>
      </c>
      <c r="DO36" s="228" t="s">
        <v>894</v>
      </c>
    </row>
    <row r="37" spans="1:119" s="160" customFormat="1" ht="49.5" customHeight="1" x14ac:dyDescent="0.25">
      <c r="A37" s="438" t="s">
        <v>599</v>
      </c>
      <c r="B37" s="296" t="s">
        <v>660</v>
      </c>
      <c r="C37" s="296"/>
      <c r="D37" s="157">
        <f>IF(ISNUMBER(D36/D33),D36/D33,)</f>
        <v>1.3659437009690818E-2</v>
      </c>
      <c r="E37" s="157">
        <f t="shared" ref="E37:CU37" si="19">IF(ISNUMBER(E36/E33),E36/E33,)</f>
        <v>1.5133665609424559E-2</v>
      </c>
      <c r="F37" s="157">
        <f t="shared" si="19"/>
        <v>1.496771668949325E-2</v>
      </c>
      <c r="G37" s="157">
        <f t="shared" si="19"/>
        <v>1.8531781557743956E-2</v>
      </c>
      <c r="H37" s="157">
        <f>IF(ISNUMBER(H36/H33),H36/H33,)</f>
        <v>1.5405337149591717E-2</v>
      </c>
      <c r="I37" s="157">
        <f t="shared" si="19"/>
        <v>2.1184950773558368E-2</v>
      </c>
      <c r="J37" s="157">
        <f t="shared" si="19"/>
        <v>7.5471698113207548E-3</v>
      </c>
      <c r="K37" s="157">
        <f t="shared" si="19"/>
        <v>1.0526315789473684E-2</v>
      </c>
      <c r="L37" s="332">
        <f t="shared" si="19"/>
        <v>1.3020833333333334E-2</v>
      </c>
      <c r="M37" s="157">
        <f t="shared" si="19"/>
        <v>1.335113484646195E-2</v>
      </c>
      <c r="N37" s="157">
        <f>IF(ISNUMBER(N36/N33),N36/N33,)</f>
        <v>2.2368421052631579E-2</v>
      </c>
      <c r="O37" s="157">
        <f t="shared" si="19"/>
        <v>1.5957446808510637E-2</v>
      </c>
      <c r="P37" s="157">
        <f t="shared" si="19"/>
        <v>9.0225563909774441E-3</v>
      </c>
      <c r="Q37" s="157">
        <f t="shared" si="19"/>
        <v>1.2228260869565218E-2</v>
      </c>
      <c r="R37" s="332">
        <f t="shared" si="19"/>
        <v>1.3043478260869565E-2</v>
      </c>
      <c r="S37" s="157">
        <f t="shared" si="19"/>
        <v>1.3386880856760375E-2</v>
      </c>
      <c r="T37" s="157">
        <f t="shared" si="19"/>
        <v>1.0385756676557863E-2</v>
      </c>
      <c r="U37" s="157">
        <f t="shared" si="19"/>
        <v>1.4705882352941176E-2</v>
      </c>
      <c r="V37" s="157">
        <f t="shared" si="19"/>
        <v>4.0322580645161289E-3</v>
      </c>
      <c r="W37" s="157">
        <f t="shared" si="19"/>
        <v>4.172461752433936E-3</v>
      </c>
      <c r="X37" s="332">
        <f t="shared" si="19"/>
        <v>4.2674253200568994E-3</v>
      </c>
      <c r="Y37" s="157">
        <f t="shared" si="19"/>
        <v>4.172461752433936E-3</v>
      </c>
      <c r="Z37" s="157">
        <f>IF(ISNUMBER(Z36/Z33),Z36/Z33,)</f>
        <v>4.0816326530612249E-3</v>
      </c>
      <c r="AA37" s="157">
        <f t="shared" si="19"/>
        <v>4.172461752433936E-3</v>
      </c>
      <c r="AB37" s="157">
        <f t="shared" si="19"/>
        <v>3.2894736842105261E-3</v>
      </c>
      <c r="AC37" s="157">
        <f t="shared" si="19"/>
        <v>9.3457943925233638E-3</v>
      </c>
      <c r="AD37" s="332">
        <f t="shared" si="19"/>
        <v>3.246753246753247E-3</v>
      </c>
      <c r="AE37" s="157">
        <f t="shared" si="19"/>
        <v>1.1461318051575931E-2</v>
      </c>
      <c r="AF37" s="157">
        <f t="shared" si="19"/>
        <v>3.2362459546925568E-3</v>
      </c>
      <c r="AG37" s="157">
        <f t="shared" si="19"/>
        <v>1.3262599469496022E-2</v>
      </c>
      <c r="AH37" s="157">
        <f t="shared" si="19"/>
        <v>2.2371364653243847E-3</v>
      </c>
      <c r="AI37" s="157">
        <f t="shared" si="19"/>
        <v>4.3572984749455342E-3</v>
      </c>
      <c r="AJ37" s="332">
        <f t="shared" si="19"/>
        <v>4.4543429844097994E-3</v>
      </c>
      <c r="AK37" s="157">
        <f t="shared" si="19"/>
        <v>6.2630480167014616E-3</v>
      </c>
      <c r="AL37" s="157">
        <f>IF(ISNUMBER(AL36/AL33),AL36/AL33,)</f>
        <v>2.1097046413502108E-3</v>
      </c>
      <c r="AM37" s="157">
        <f t="shared" si="19"/>
        <v>8.2815734989648039E-3</v>
      </c>
      <c r="AN37" s="157">
        <f t="shared" si="19"/>
        <v>0</v>
      </c>
      <c r="AO37" s="157">
        <f t="shared" si="19"/>
        <v>0</v>
      </c>
      <c r="AP37" s="332">
        <f t="shared" si="19"/>
        <v>0</v>
      </c>
      <c r="AQ37" s="157">
        <f t="shared" si="19"/>
        <v>0</v>
      </c>
      <c r="AR37" s="157"/>
      <c r="AS37" s="157">
        <f t="shared" si="19"/>
        <v>0</v>
      </c>
      <c r="AT37" s="157">
        <f t="shared" si="19"/>
        <v>1.4168530947054437E-2</v>
      </c>
      <c r="AU37" s="157">
        <f t="shared" si="19"/>
        <v>1.8996960486322188E-2</v>
      </c>
      <c r="AV37" s="332">
        <f t="shared" si="19"/>
        <v>2.1969696969696969E-2</v>
      </c>
      <c r="AW37" s="157">
        <f t="shared" si="19"/>
        <v>2.3219814241486069E-2</v>
      </c>
      <c r="AX37" s="157">
        <f t="shared" si="19"/>
        <v>4.2620363062352014E-2</v>
      </c>
      <c r="AY37" s="157">
        <f t="shared" si="19"/>
        <v>2.8715003589375447E-2</v>
      </c>
      <c r="AZ37" s="157">
        <f t="shared" si="19"/>
        <v>2.9970029970029972E-2</v>
      </c>
      <c r="BA37" s="157">
        <f t="shared" si="19"/>
        <v>2.9523809523809525E-2</v>
      </c>
      <c r="BB37" s="332">
        <f t="shared" si="19"/>
        <v>1.6145307769929364E-2</v>
      </c>
      <c r="BC37" s="157">
        <f t="shared" si="19"/>
        <v>3.8139534883720932E-2</v>
      </c>
      <c r="BD37" s="157">
        <f>IF(ISNUMBER(BD36/BD33),BD36/BD33,)</f>
        <v>2.1937842778793418E-2</v>
      </c>
      <c r="BE37" s="157">
        <f t="shared" si="19"/>
        <v>4.1818181818181817E-2</v>
      </c>
      <c r="BF37" s="157">
        <f t="shared" si="19"/>
        <v>4.6874999999999998E-3</v>
      </c>
      <c r="BG37" s="157">
        <f t="shared" si="19"/>
        <v>4.5454545454545452E-3</v>
      </c>
      <c r="BH37" s="332">
        <f t="shared" si="19"/>
        <v>4.2372881355932203E-3</v>
      </c>
      <c r="BI37" s="157">
        <f t="shared" si="19"/>
        <v>8.8235294117647058E-3</v>
      </c>
      <c r="BJ37" s="157">
        <f t="shared" si="19"/>
        <v>4.2372881355932203E-3</v>
      </c>
      <c r="BK37" s="157">
        <f t="shared" si="19"/>
        <v>8.8235294117647058E-3</v>
      </c>
      <c r="BL37" s="157">
        <f t="shared" si="19"/>
        <v>1.4306151645207439E-2</v>
      </c>
      <c r="BM37" s="157">
        <f t="shared" si="19"/>
        <v>1.643835616438356E-2</v>
      </c>
      <c r="BN37" s="390">
        <f t="shared" si="19"/>
        <v>1.3850415512465374E-2</v>
      </c>
      <c r="BO37" s="157">
        <f t="shared" si="19"/>
        <v>2.1052631578947368E-2</v>
      </c>
      <c r="BP37" s="157">
        <f>IF(ISNUMBER(BP36/BP33),BP36/BP33,)</f>
        <v>1.0825439783491205E-2</v>
      </c>
      <c r="BQ37" s="157">
        <f t="shared" si="19"/>
        <v>2.75E-2</v>
      </c>
      <c r="BR37" s="157">
        <f t="shared" si="19"/>
        <v>2.8744326777609682E-2</v>
      </c>
      <c r="BS37" s="157">
        <f t="shared" si="19"/>
        <v>2.1428571428571429E-2</v>
      </c>
      <c r="BT37" s="332">
        <f t="shared" si="19"/>
        <v>2.197802197802198E-2</v>
      </c>
      <c r="BU37" s="157">
        <f t="shared" si="19"/>
        <v>2.8368794326241134E-2</v>
      </c>
      <c r="BV37" s="157">
        <f t="shared" si="19"/>
        <v>1.1331444759206799E-2</v>
      </c>
      <c r="BW37" s="157">
        <f t="shared" si="19"/>
        <v>3.0985915492957747E-2</v>
      </c>
      <c r="BX37" s="157">
        <f t="shared" si="19"/>
        <v>8.389261744966443E-3</v>
      </c>
      <c r="BY37" s="157">
        <f t="shared" si="19"/>
        <v>9.4017094017094013E-3</v>
      </c>
      <c r="BZ37" s="332">
        <f t="shared" si="19"/>
        <v>1.1073253833049404E-2</v>
      </c>
      <c r="CA37" s="157">
        <f t="shared" si="19"/>
        <v>1.0434782608695653E-2</v>
      </c>
      <c r="CB37" s="157">
        <f>IF(ISNUMBER(CB36/CB33),CB36/CB33,)</f>
        <v>8.8996763754045308E-3</v>
      </c>
      <c r="CC37" s="157">
        <f t="shared" si="19"/>
        <v>1.1818181818181818E-2</v>
      </c>
      <c r="CD37" s="157">
        <f t="shared" si="19"/>
        <v>7.6004343105320303E-3</v>
      </c>
      <c r="CE37" s="157">
        <f t="shared" si="19"/>
        <v>1.2903225806451613E-2</v>
      </c>
      <c r="CF37" s="332">
        <f t="shared" si="19"/>
        <v>1.7316017316017316E-2</v>
      </c>
      <c r="CG37" s="157">
        <f t="shared" si="19"/>
        <v>1.6129032258064516E-2</v>
      </c>
      <c r="CH37" s="157">
        <f t="shared" si="19"/>
        <v>1.8499486125385406E-2</v>
      </c>
      <c r="CI37" s="157">
        <f t="shared" si="19"/>
        <v>1.8279569892473119E-2</v>
      </c>
      <c r="CJ37" s="157">
        <f t="shared" si="19"/>
        <v>1.2779552715654952E-2</v>
      </c>
      <c r="CK37" s="157">
        <f t="shared" si="19"/>
        <v>1.1940298507462687E-2</v>
      </c>
      <c r="CL37" s="332">
        <f t="shared" si="19"/>
        <v>9.1463414634146336E-3</v>
      </c>
      <c r="CM37" s="157">
        <f t="shared" si="19"/>
        <v>1.5384615384615385E-2</v>
      </c>
      <c r="CN37" s="157">
        <f>IF(ISNUMBER(CN36/CN33),CN36/CN33,)</f>
        <v>1.2307692307692308E-2</v>
      </c>
      <c r="CO37" s="157">
        <f t="shared" si="19"/>
        <v>1.7647058823529412E-2</v>
      </c>
      <c r="CP37" s="157">
        <f t="shared" si="19"/>
        <v>2.2935779816513763E-2</v>
      </c>
      <c r="CQ37" s="157">
        <f t="shared" si="19"/>
        <v>2.3148148148148147E-2</v>
      </c>
      <c r="CR37" s="332">
        <f t="shared" si="19"/>
        <v>2.2026431718061675E-2</v>
      </c>
      <c r="CS37" s="157">
        <f t="shared" si="19"/>
        <v>3.9024390243902439E-2</v>
      </c>
      <c r="CT37" s="157">
        <f t="shared" si="19"/>
        <v>1.7699115044247787E-2</v>
      </c>
      <c r="CU37" s="157">
        <f t="shared" si="19"/>
        <v>4.5454545454545456E-2</v>
      </c>
      <c r="CV37" s="157">
        <f t="shared" ref="CV37:DM37" si="20">IF(ISNUMBER(CV36/CV33),CV36/CV33,)</f>
        <v>7.2992700729927005E-3</v>
      </c>
      <c r="CW37" s="157">
        <f t="shared" si="20"/>
        <v>1.8518518518518517E-2</v>
      </c>
      <c r="CX37" s="332">
        <f t="shared" si="20"/>
        <v>1.6129032258064516E-2</v>
      </c>
      <c r="CY37" s="157">
        <f t="shared" si="20"/>
        <v>1.6666666666666666E-2</v>
      </c>
      <c r="CZ37" s="157">
        <f t="shared" si="20"/>
        <v>5.9880239520958087E-3</v>
      </c>
      <c r="DA37" s="157">
        <f t="shared" si="20"/>
        <v>1.5228426395939087E-2</v>
      </c>
      <c r="DB37" s="157">
        <f t="shared" si="20"/>
        <v>3.6496350364963501E-2</v>
      </c>
      <c r="DC37" s="157">
        <f t="shared" si="20"/>
        <v>3.5335689045936397E-2</v>
      </c>
      <c r="DD37" s="332">
        <f t="shared" si="20"/>
        <v>3.6231884057971016E-2</v>
      </c>
      <c r="DE37" s="157">
        <f t="shared" si="20"/>
        <v>3.3670033670033669E-2</v>
      </c>
      <c r="DF37" s="157">
        <f>IF(ISNUMBER(DF36/DF33),DF36/DF33,)</f>
        <v>3.5971223021582732E-2</v>
      </c>
      <c r="DG37" s="157">
        <f t="shared" si="20"/>
        <v>3.4482758620689655E-2</v>
      </c>
      <c r="DH37" s="157">
        <f t="shared" si="20"/>
        <v>7.6433121019108277E-2</v>
      </c>
      <c r="DI37" s="157">
        <f t="shared" si="20"/>
        <v>5.8823529411764705E-2</v>
      </c>
      <c r="DJ37" s="332">
        <f t="shared" si="20"/>
        <v>4.5871559633027525E-2</v>
      </c>
      <c r="DK37" s="157">
        <f t="shared" si="20"/>
        <v>5.0632911392405063E-2</v>
      </c>
      <c r="DL37" s="157">
        <f t="shared" si="20"/>
        <v>4.1666666666666664E-2</v>
      </c>
      <c r="DM37" s="157">
        <f t="shared" si="20"/>
        <v>5.232558139534884E-2</v>
      </c>
      <c r="DN37" s="159"/>
      <c r="DO37" s="159"/>
    </row>
    <row r="38" spans="1:119" ht="43.5" customHeight="1" x14ac:dyDescent="0.25">
      <c r="A38" s="438" t="s">
        <v>29</v>
      </c>
      <c r="B38" s="293" t="s">
        <v>556</v>
      </c>
      <c r="C38" s="293"/>
      <c r="D38" s="294" t="str">
        <f>"18 / "&amp;SUMIF($J$3:$DM$3,D$3,$J38:$DM38)</f>
        <v>18 / 60</v>
      </c>
      <c r="E38" s="294" t="str">
        <f>"21 / "&amp;SUMIF($J$3:$DM$3,E$3,$J38:$DM38)</f>
        <v>21 / 64</v>
      </c>
      <c r="F38" s="294" t="str">
        <f>"21 / "&amp;SUMIF($J$3:$DM$3,F$3,$J38:$DM38)</f>
        <v>21 / 65</v>
      </c>
      <c r="G38" s="294" t="str">
        <f>"31 / "&amp;SUMIF($J$3:$DM$3,G$3,$J38:$DM38)</f>
        <v>31 / 82</v>
      </c>
      <c r="H38" s="294" t="str">
        <f>"31 / "&amp;SUMIF($J$3:$DM$3,H$3,$J38:$DM38)</f>
        <v>31 / 82</v>
      </c>
      <c r="I38" s="294" t="str">
        <f>"37 / "&amp;SUMIF($J$3:$DM$3,I$3,$J38:$DM38)</f>
        <v>37 / 96</v>
      </c>
      <c r="J38" s="294">
        <v>6</v>
      </c>
      <c r="K38" s="294">
        <v>6</v>
      </c>
      <c r="L38" s="295">
        <v>6</v>
      </c>
      <c r="M38" s="294">
        <v>9</v>
      </c>
      <c r="N38" s="324">
        <v>10</v>
      </c>
      <c r="O38" s="294">
        <v>10</v>
      </c>
      <c r="P38" s="294">
        <v>2</v>
      </c>
      <c r="Q38" s="294">
        <v>3</v>
      </c>
      <c r="R38" s="295">
        <v>3</v>
      </c>
      <c r="S38" s="294">
        <v>5</v>
      </c>
      <c r="T38" s="324">
        <v>6</v>
      </c>
      <c r="U38" s="294">
        <v>6</v>
      </c>
      <c r="V38" s="294">
        <v>1</v>
      </c>
      <c r="W38" s="294">
        <v>1</v>
      </c>
      <c r="X38" s="295">
        <v>2</v>
      </c>
      <c r="Y38" s="294">
        <v>2</v>
      </c>
      <c r="Z38" s="324">
        <v>2</v>
      </c>
      <c r="AA38" s="294">
        <v>2</v>
      </c>
      <c r="AB38" s="294">
        <v>4</v>
      </c>
      <c r="AC38" s="294">
        <v>4</v>
      </c>
      <c r="AD38" s="295">
        <v>4</v>
      </c>
      <c r="AE38" s="294">
        <v>6</v>
      </c>
      <c r="AF38" s="430">
        <v>6</v>
      </c>
      <c r="AG38" s="294">
        <v>8</v>
      </c>
      <c r="AH38" s="294">
        <v>2</v>
      </c>
      <c r="AI38" s="294">
        <v>2</v>
      </c>
      <c r="AJ38" s="295">
        <v>2</v>
      </c>
      <c r="AK38" s="294">
        <v>3</v>
      </c>
      <c r="AL38" s="324">
        <v>3</v>
      </c>
      <c r="AM38" s="294">
        <v>4</v>
      </c>
      <c r="AN38" s="294"/>
      <c r="AO38" s="294"/>
      <c r="AP38" s="295"/>
      <c r="AQ38" s="294"/>
      <c r="AR38" s="294"/>
      <c r="AS38" s="294"/>
      <c r="AT38" s="294">
        <v>5</v>
      </c>
      <c r="AU38" s="294">
        <v>7</v>
      </c>
      <c r="AV38" s="295">
        <v>8</v>
      </c>
      <c r="AW38" s="294">
        <v>9</v>
      </c>
      <c r="AX38" s="324">
        <v>10</v>
      </c>
      <c r="AY38" s="294">
        <v>10</v>
      </c>
      <c r="AZ38" s="294">
        <v>5</v>
      </c>
      <c r="BA38" s="294">
        <v>6</v>
      </c>
      <c r="BB38" s="400">
        <v>4</v>
      </c>
      <c r="BC38" s="294">
        <v>8</v>
      </c>
      <c r="BD38" s="324">
        <v>5</v>
      </c>
      <c r="BE38" s="294">
        <v>8</v>
      </c>
      <c r="BF38" s="294">
        <v>1</v>
      </c>
      <c r="BG38" s="294">
        <v>1</v>
      </c>
      <c r="BH38" s="295">
        <v>3</v>
      </c>
      <c r="BI38" s="294">
        <v>2</v>
      </c>
      <c r="BJ38" s="324">
        <v>3</v>
      </c>
      <c r="BK38" s="294">
        <v>2</v>
      </c>
      <c r="BL38" s="294">
        <v>6</v>
      </c>
      <c r="BM38" s="294">
        <v>5</v>
      </c>
      <c r="BN38" s="389">
        <v>7</v>
      </c>
      <c r="BO38" s="294">
        <v>6</v>
      </c>
      <c r="BP38" s="324">
        <v>5</v>
      </c>
      <c r="BQ38" s="294">
        <v>10</v>
      </c>
      <c r="BR38" s="294">
        <v>3</v>
      </c>
      <c r="BS38" s="294">
        <v>3</v>
      </c>
      <c r="BT38" s="295">
        <v>3</v>
      </c>
      <c r="BU38" s="294">
        <v>3</v>
      </c>
      <c r="BV38" s="324">
        <v>3</v>
      </c>
      <c r="BW38" s="294">
        <v>3</v>
      </c>
      <c r="BX38" s="294">
        <v>8</v>
      </c>
      <c r="BY38" s="294">
        <v>8</v>
      </c>
      <c r="BZ38" s="295">
        <v>8</v>
      </c>
      <c r="CA38" s="294">
        <v>9</v>
      </c>
      <c r="CB38" s="324">
        <v>7</v>
      </c>
      <c r="CC38" s="294">
        <v>11</v>
      </c>
      <c r="CD38" s="294">
        <v>2</v>
      </c>
      <c r="CE38" s="294">
        <v>3</v>
      </c>
      <c r="CF38" s="295">
        <v>3</v>
      </c>
      <c r="CG38" s="294">
        <v>4</v>
      </c>
      <c r="CH38" s="324">
        <v>3</v>
      </c>
      <c r="CI38" s="294">
        <v>5</v>
      </c>
      <c r="CJ38" s="294">
        <v>3</v>
      </c>
      <c r="CK38" s="294">
        <v>4</v>
      </c>
      <c r="CL38" s="295">
        <v>4</v>
      </c>
      <c r="CM38" s="294">
        <v>4</v>
      </c>
      <c r="CN38" s="324">
        <v>6</v>
      </c>
      <c r="CO38" s="294">
        <v>5</v>
      </c>
      <c r="CP38" s="294">
        <v>4</v>
      </c>
      <c r="CQ38" s="294">
        <v>4</v>
      </c>
      <c r="CR38" s="295">
        <v>4</v>
      </c>
      <c r="CS38" s="294">
        <v>4</v>
      </c>
      <c r="CT38" s="324">
        <v>4</v>
      </c>
      <c r="CU38" s="294">
        <v>4</v>
      </c>
      <c r="CV38" s="294">
        <v>3</v>
      </c>
      <c r="CW38" s="294">
        <v>2</v>
      </c>
      <c r="CX38" s="295">
        <v>2</v>
      </c>
      <c r="CY38" s="294">
        <v>3</v>
      </c>
      <c r="CZ38" s="324">
        <v>2</v>
      </c>
      <c r="DA38" s="294">
        <v>3</v>
      </c>
      <c r="DB38" s="294">
        <v>1</v>
      </c>
      <c r="DC38" s="294">
        <v>1</v>
      </c>
      <c r="DD38" s="295">
        <v>1</v>
      </c>
      <c r="DE38" s="294">
        <v>1</v>
      </c>
      <c r="DF38" s="324">
        <v>1</v>
      </c>
      <c r="DG38" s="294">
        <v>1</v>
      </c>
      <c r="DH38" s="294">
        <v>4</v>
      </c>
      <c r="DI38" s="294">
        <v>4</v>
      </c>
      <c r="DJ38" s="295">
        <v>4</v>
      </c>
      <c r="DK38" s="294">
        <v>4</v>
      </c>
      <c r="DL38" s="324">
        <v>3</v>
      </c>
      <c r="DM38" s="294">
        <v>4</v>
      </c>
      <c r="DN38" s="228" t="s">
        <v>77</v>
      </c>
      <c r="DO38" s="228"/>
    </row>
    <row r="39" spans="1:119" s="345" customFormat="1" ht="409.6" customHeight="1" x14ac:dyDescent="0.25">
      <c r="A39" s="438" t="s">
        <v>31</v>
      </c>
      <c r="B39" s="293" t="s">
        <v>557</v>
      </c>
      <c r="C39" s="293"/>
      <c r="D39" s="279" t="s">
        <v>704</v>
      </c>
      <c r="E39" s="279" t="s">
        <v>814</v>
      </c>
      <c r="F39" s="328" t="s">
        <v>813</v>
      </c>
      <c r="G39" s="279" t="s">
        <v>706</v>
      </c>
      <c r="H39" s="279" t="s">
        <v>706</v>
      </c>
      <c r="I39" s="280" t="s">
        <v>709</v>
      </c>
      <c r="J39" s="284" t="s">
        <v>271</v>
      </c>
      <c r="K39" s="284" t="s">
        <v>271</v>
      </c>
      <c r="L39" s="281" t="s">
        <v>786</v>
      </c>
      <c r="M39" s="284" t="s">
        <v>620</v>
      </c>
      <c r="N39" s="420" t="s">
        <v>863</v>
      </c>
      <c r="O39" s="284" t="s">
        <v>545</v>
      </c>
      <c r="P39" s="284" t="s">
        <v>253</v>
      </c>
      <c r="Q39" s="284" t="s">
        <v>621</v>
      </c>
      <c r="R39" s="281" t="s">
        <v>801</v>
      </c>
      <c r="S39" s="284" t="s">
        <v>622</v>
      </c>
      <c r="T39" s="420" t="s">
        <v>864</v>
      </c>
      <c r="U39" s="283" t="s">
        <v>623</v>
      </c>
      <c r="V39" s="283" t="s">
        <v>218</v>
      </c>
      <c r="W39" s="283" t="s">
        <v>218</v>
      </c>
      <c r="X39" s="307" t="s">
        <v>797</v>
      </c>
      <c r="Y39" s="283" t="s">
        <v>624</v>
      </c>
      <c r="Z39" s="420" t="s">
        <v>865</v>
      </c>
      <c r="AA39" s="283" t="s">
        <v>499</v>
      </c>
      <c r="AB39" s="283" t="s">
        <v>272</v>
      </c>
      <c r="AC39" s="283" t="s">
        <v>272</v>
      </c>
      <c r="AD39" s="307" t="s">
        <v>272</v>
      </c>
      <c r="AE39" s="283" t="s">
        <v>625</v>
      </c>
      <c r="AF39" s="436" t="s">
        <v>841</v>
      </c>
      <c r="AG39" s="283" t="s">
        <v>701</v>
      </c>
      <c r="AH39" s="283" t="s">
        <v>254</v>
      </c>
      <c r="AI39" s="283" t="s">
        <v>254</v>
      </c>
      <c r="AJ39" s="307" t="s">
        <v>254</v>
      </c>
      <c r="AK39" s="283" t="s">
        <v>677</v>
      </c>
      <c r="AL39" s="420" t="s">
        <v>844</v>
      </c>
      <c r="AM39" s="283" t="s">
        <v>700</v>
      </c>
      <c r="AN39" s="283"/>
      <c r="AO39" s="283"/>
      <c r="AP39" s="281"/>
      <c r="AQ39" s="283"/>
      <c r="AR39" s="283"/>
      <c r="AS39" s="283"/>
      <c r="AT39" s="283" t="s">
        <v>394</v>
      </c>
      <c r="AU39" s="283" t="s">
        <v>626</v>
      </c>
      <c r="AV39" s="307" t="s">
        <v>886</v>
      </c>
      <c r="AW39" s="283" t="s">
        <v>887</v>
      </c>
      <c r="AX39" s="283" t="s">
        <v>888</v>
      </c>
      <c r="AY39" s="283" t="s">
        <v>889</v>
      </c>
      <c r="AZ39" s="283" t="s">
        <v>343</v>
      </c>
      <c r="BA39" s="283" t="s">
        <v>629</v>
      </c>
      <c r="BB39" s="403" t="s">
        <v>794</v>
      </c>
      <c r="BC39" s="283" t="s">
        <v>630</v>
      </c>
      <c r="BD39" s="420" t="s">
        <v>838</v>
      </c>
      <c r="BE39" s="283" t="s">
        <v>500</v>
      </c>
      <c r="BF39" s="283" t="s">
        <v>218</v>
      </c>
      <c r="BG39" s="283" t="s">
        <v>218</v>
      </c>
      <c r="BH39" s="307" t="s">
        <v>890</v>
      </c>
      <c r="BI39" s="283" t="s">
        <v>530</v>
      </c>
      <c r="BJ39" s="420" t="s">
        <v>890</v>
      </c>
      <c r="BK39" s="283" t="s">
        <v>501</v>
      </c>
      <c r="BL39" s="283" t="s">
        <v>357</v>
      </c>
      <c r="BM39" s="283" t="s">
        <v>502</v>
      </c>
      <c r="BN39" s="392" t="s">
        <v>782</v>
      </c>
      <c r="BO39" s="283" t="s">
        <v>631</v>
      </c>
      <c r="BP39" s="420" t="s">
        <v>891</v>
      </c>
      <c r="BQ39" s="283" t="s">
        <v>632</v>
      </c>
      <c r="BR39" s="283" t="s">
        <v>263</v>
      </c>
      <c r="BS39" s="283" t="s">
        <v>263</v>
      </c>
      <c r="BT39" s="307" t="s">
        <v>263</v>
      </c>
      <c r="BU39" s="283" t="s">
        <v>263</v>
      </c>
      <c r="BV39" s="420" t="s">
        <v>263</v>
      </c>
      <c r="BW39" s="283" t="s">
        <v>263</v>
      </c>
      <c r="BX39" s="283" t="s">
        <v>273</v>
      </c>
      <c r="BY39" s="283" t="s">
        <v>273</v>
      </c>
      <c r="BZ39" s="307" t="s">
        <v>273</v>
      </c>
      <c r="CA39" s="283" t="s">
        <v>633</v>
      </c>
      <c r="CB39" s="420" t="s">
        <v>853</v>
      </c>
      <c r="CC39" s="283" t="s">
        <v>699</v>
      </c>
      <c r="CD39" s="283" t="s">
        <v>256</v>
      </c>
      <c r="CE39" s="283" t="s">
        <v>634</v>
      </c>
      <c r="CF39" s="384" t="s">
        <v>778</v>
      </c>
      <c r="CG39" s="283" t="s">
        <v>635</v>
      </c>
      <c r="CH39" s="420" t="s">
        <v>892</v>
      </c>
      <c r="CI39" s="283" t="s">
        <v>636</v>
      </c>
      <c r="CJ39" s="283" t="s">
        <v>274</v>
      </c>
      <c r="CK39" s="283" t="s">
        <v>637</v>
      </c>
      <c r="CL39" s="307" t="s">
        <v>799</v>
      </c>
      <c r="CM39" s="283" t="s">
        <v>518</v>
      </c>
      <c r="CN39" s="420" t="s">
        <v>832</v>
      </c>
      <c r="CO39" s="283" t="s">
        <v>638</v>
      </c>
      <c r="CP39" s="283" t="s">
        <v>257</v>
      </c>
      <c r="CQ39" s="283" t="s">
        <v>257</v>
      </c>
      <c r="CR39" s="307" t="s">
        <v>257</v>
      </c>
      <c r="CS39" s="283" t="s">
        <v>257</v>
      </c>
      <c r="CT39" s="420" t="s">
        <v>257</v>
      </c>
      <c r="CU39" s="283" t="s">
        <v>257</v>
      </c>
      <c r="CV39" s="283" t="s">
        <v>275</v>
      </c>
      <c r="CW39" s="283" t="s">
        <v>282</v>
      </c>
      <c r="CX39" s="281" t="s">
        <v>282</v>
      </c>
      <c r="CY39" s="283" t="s">
        <v>639</v>
      </c>
      <c r="CZ39" s="420" t="s">
        <v>282</v>
      </c>
      <c r="DA39" s="283" t="s">
        <v>519</v>
      </c>
      <c r="DB39" s="283" t="s">
        <v>157</v>
      </c>
      <c r="DC39" s="283" t="s">
        <v>157</v>
      </c>
      <c r="DD39" s="307" t="s">
        <v>792</v>
      </c>
      <c r="DE39" s="283" t="s">
        <v>157</v>
      </c>
      <c r="DF39" s="420" t="s">
        <v>792</v>
      </c>
      <c r="DG39" s="283" t="s">
        <v>157</v>
      </c>
      <c r="DH39" s="284" t="s">
        <v>260</v>
      </c>
      <c r="DI39" s="284" t="s">
        <v>260</v>
      </c>
      <c r="DJ39" s="281" t="s">
        <v>260</v>
      </c>
      <c r="DK39" s="284" t="s">
        <v>260</v>
      </c>
      <c r="DL39" s="420" t="s">
        <v>828</v>
      </c>
      <c r="DM39" s="284" t="s">
        <v>260</v>
      </c>
      <c r="DN39" s="283"/>
      <c r="DO39" s="283"/>
    </row>
    <row r="40" spans="1:119" ht="60.75" customHeight="1" x14ac:dyDescent="0.25">
      <c r="A40" s="438" t="s">
        <v>33</v>
      </c>
      <c r="B40" s="293" t="s">
        <v>558</v>
      </c>
      <c r="C40" s="293"/>
      <c r="D40" s="294" t="str">
        <f>"18 / "&amp;SUMIF($J$3:$DM$3,D$3,$J40:$DM40)</f>
        <v>18 / 51</v>
      </c>
      <c r="E40" s="294" t="str">
        <f>"21 / "&amp;SUMIF($J$3:$DM$3,E$3,$J40:$DM40)</f>
        <v>21 / 62</v>
      </c>
      <c r="F40" s="294" t="str">
        <f>"22 / "&amp;SUMIF($J$3:$DM$3,F$3,$J40:$DM40)</f>
        <v>22 / 57</v>
      </c>
      <c r="G40" s="294" t="str">
        <f>"31 / "&amp;SUMIF($J$3:$DM$3,G$3,$J40:$DM40)</f>
        <v>31 / 80</v>
      </c>
      <c r="H40" s="294" t="str">
        <f>"31 / "&amp;SUMIF($J$3:$DM$3,H$3,$J40:$DM40)</f>
        <v>31 / 63</v>
      </c>
      <c r="I40" s="294" t="str">
        <f>"37 / "&amp;SUMIF($J$3:$DM$3,I$3,$J40:$DM40)</f>
        <v>37 / 95</v>
      </c>
      <c r="J40" s="294">
        <v>4</v>
      </c>
      <c r="K40" s="294">
        <v>5</v>
      </c>
      <c r="L40" s="295">
        <v>4</v>
      </c>
      <c r="M40" s="294">
        <v>7</v>
      </c>
      <c r="N40" s="324">
        <v>6</v>
      </c>
      <c r="O40" s="294">
        <v>8</v>
      </c>
      <c r="P40" s="294">
        <v>2</v>
      </c>
      <c r="Q40" s="294">
        <v>4</v>
      </c>
      <c r="R40" s="295">
        <v>4</v>
      </c>
      <c r="S40" s="294">
        <v>6</v>
      </c>
      <c r="T40" s="324">
        <v>6</v>
      </c>
      <c r="U40" s="294">
        <v>7</v>
      </c>
      <c r="V40" s="294">
        <v>1</v>
      </c>
      <c r="W40" s="294">
        <v>1</v>
      </c>
      <c r="X40" s="295">
        <v>2</v>
      </c>
      <c r="Y40" s="294">
        <v>2</v>
      </c>
      <c r="Z40" s="324">
        <v>2</v>
      </c>
      <c r="AA40" s="294">
        <v>2</v>
      </c>
      <c r="AB40" s="294">
        <v>1</v>
      </c>
      <c r="AC40" s="294">
        <v>2</v>
      </c>
      <c r="AD40" s="295">
        <v>1</v>
      </c>
      <c r="AE40" s="294">
        <v>3</v>
      </c>
      <c r="AF40" s="324">
        <v>1</v>
      </c>
      <c r="AG40" s="294">
        <v>5</v>
      </c>
      <c r="AH40" s="294">
        <v>1</v>
      </c>
      <c r="AI40" s="294">
        <v>2</v>
      </c>
      <c r="AJ40" s="295">
        <v>2</v>
      </c>
      <c r="AK40" s="294">
        <v>3</v>
      </c>
      <c r="AL40" s="324">
        <v>1</v>
      </c>
      <c r="AM40" s="294">
        <v>4</v>
      </c>
      <c r="AN40" s="294"/>
      <c r="AO40" s="294"/>
      <c r="AP40" s="295"/>
      <c r="AQ40" s="294"/>
      <c r="AR40" s="294"/>
      <c r="AS40" s="294"/>
      <c r="AT40" s="294">
        <v>6</v>
      </c>
      <c r="AU40" s="294">
        <v>7</v>
      </c>
      <c r="AV40" s="295">
        <v>8</v>
      </c>
      <c r="AW40" s="294">
        <v>10</v>
      </c>
      <c r="AX40" s="324">
        <v>10</v>
      </c>
      <c r="AY40" s="294">
        <v>11</v>
      </c>
      <c r="AZ40" s="294">
        <v>4</v>
      </c>
      <c r="BA40" s="294">
        <v>6</v>
      </c>
      <c r="BB40" s="295">
        <v>4</v>
      </c>
      <c r="BC40" s="294">
        <v>8</v>
      </c>
      <c r="BD40" s="324">
        <v>5</v>
      </c>
      <c r="BE40" s="294">
        <v>8</v>
      </c>
      <c r="BF40" s="294">
        <v>1</v>
      </c>
      <c r="BG40" s="294">
        <v>1</v>
      </c>
      <c r="BH40" s="295">
        <v>1</v>
      </c>
      <c r="BI40" s="294">
        <v>2</v>
      </c>
      <c r="BJ40" s="324">
        <v>1</v>
      </c>
      <c r="BK40" s="294">
        <v>2</v>
      </c>
      <c r="BL40" s="294">
        <v>6</v>
      </c>
      <c r="BM40" s="294">
        <v>5</v>
      </c>
      <c r="BN40" s="389">
        <v>4</v>
      </c>
      <c r="BO40" s="294">
        <v>6</v>
      </c>
      <c r="BP40" s="324">
        <v>5</v>
      </c>
      <c r="BQ40" s="294">
        <v>10</v>
      </c>
      <c r="BR40" s="294">
        <v>3</v>
      </c>
      <c r="BS40" s="294">
        <v>2</v>
      </c>
      <c r="BT40" s="295">
        <v>2</v>
      </c>
      <c r="BU40" s="294">
        <v>3</v>
      </c>
      <c r="BV40" s="324">
        <v>3</v>
      </c>
      <c r="BW40" s="294">
        <v>3</v>
      </c>
      <c r="BX40" s="294">
        <v>5</v>
      </c>
      <c r="BY40" s="294">
        <v>6</v>
      </c>
      <c r="BZ40" s="295">
        <v>6</v>
      </c>
      <c r="CA40" s="294">
        <v>7</v>
      </c>
      <c r="CB40" s="324">
        <v>7</v>
      </c>
      <c r="CC40" s="294">
        <v>10</v>
      </c>
      <c r="CD40" s="294">
        <v>2</v>
      </c>
      <c r="CE40" s="294">
        <v>5</v>
      </c>
      <c r="CF40" s="295">
        <v>5</v>
      </c>
      <c r="CG40" s="294">
        <v>6</v>
      </c>
      <c r="CH40" s="324">
        <v>5</v>
      </c>
      <c r="CI40" s="294">
        <v>7</v>
      </c>
      <c r="CJ40" s="294">
        <v>4</v>
      </c>
      <c r="CK40" s="294">
        <v>4</v>
      </c>
      <c r="CL40" s="295">
        <v>3</v>
      </c>
      <c r="CM40" s="294">
        <v>4</v>
      </c>
      <c r="CN40" s="324">
        <v>4</v>
      </c>
      <c r="CO40" s="294">
        <v>5</v>
      </c>
      <c r="CP40" s="294">
        <v>4</v>
      </c>
      <c r="CQ40" s="294">
        <v>4</v>
      </c>
      <c r="CR40" s="295">
        <v>3</v>
      </c>
      <c r="CS40" s="294">
        <v>4</v>
      </c>
      <c r="CT40" s="324">
        <v>2</v>
      </c>
      <c r="CU40" s="294">
        <v>4</v>
      </c>
      <c r="CV40" s="294">
        <v>2</v>
      </c>
      <c r="CW40" s="294">
        <v>3</v>
      </c>
      <c r="CX40" s="295">
        <v>4</v>
      </c>
      <c r="CY40" s="294">
        <v>4</v>
      </c>
      <c r="CZ40" s="324">
        <v>2</v>
      </c>
      <c r="DA40" s="294">
        <v>4</v>
      </c>
      <c r="DB40" s="294">
        <v>1</v>
      </c>
      <c r="DC40" s="294">
        <v>1</v>
      </c>
      <c r="DD40" s="401">
        <v>1</v>
      </c>
      <c r="DE40" s="294">
        <v>1</v>
      </c>
      <c r="DF40" s="324">
        <v>1</v>
      </c>
      <c r="DG40" s="294">
        <v>1</v>
      </c>
      <c r="DH40" s="294">
        <v>4</v>
      </c>
      <c r="DI40" s="294">
        <v>4</v>
      </c>
      <c r="DJ40" s="295">
        <v>4</v>
      </c>
      <c r="DK40" s="294">
        <v>4</v>
      </c>
      <c r="DL40" s="324">
        <v>1</v>
      </c>
      <c r="DM40" s="294">
        <v>4</v>
      </c>
      <c r="DN40" s="228" t="s">
        <v>77</v>
      </c>
      <c r="DO40" s="228"/>
    </row>
    <row r="41" spans="1:119" s="349" customFormat="1" ht="409.6" customHeight="1" x14ac:dyDescent="0.25">
      <c r="A41" s="438" t="s">
        <v>34</v>
      </c>
      <c r="B41" s="293" t="s">
        <v>559</v>
      </c>
      <c r="C41" s="293"/>
      <c r="D41" s="346" t="s">
        <v>710</v>
      </c>
      <c r="E41" s="284" t="s">
        <v>812</v>
      </c>
      <c r="F41" s="330" t="s">
        <v>811</v>
      </c>
      <c r="G41" s="346" t="s">
        <v>712</v>
      </c>
      <c r="H41" s="346" t="s">
        <v>883</v>
      </c>
      <c r="I41" s="311" t="s">
        <v>713</v>
      </c>
      <c r="J41" s="347" t="s">
        <v>276</v>
      </c>
      <c r="K41" s="347" t="s">
        <v>520</v>
      </c>
      <c r="L41" s="308" t="s">
        <v>807</v>
      </c>
      <c r="M41" s="347" t="s">
        <v>874</v>
      </c>
      <c r="N41" s="421" t="s">
        <v>873</v>
      </c>
      <c r="O41" s="347" t="s">
        <v>581</v>
      </c>
      <c r="P41" s="347" t="s">
        <v>253</v>
      </c>
      <c r="Q41" s="347" t="s">
        <v>640</v>
      </c>
      <c r="R41" s="308" t="s">
        <v>802</v>
      </c>
      <c r="S41" s="347" t="s">
        <v>641</v>
      </c>
      <c r="T41" s="421" t="s">
        <v>836</v>
      </c>
      <c r="U41" s="348" t="s">
        <v>522</v>
      </c>
      <c r="V41" s="348" t="s">
        <v>218</v>
      </c>
      <c r="W41" s="348" t="s">
        <v>218</v>
      </c>
      <c r="X41" s="382" t="s">
        <v>797</v>
      </c>
      <c r="Y41" s="348" t="s">
        <v>624</v>
      </c>
      <c r="Z41" s="421" t="s">
        <v>872</v>
      </c>
      <c r="AA41" s="348" t="s">
        <v>499</v>
      </c>
      <c r="AB41" s="348" t="s">
        <v>350</v>
      </c>
      <c r="AC41" s="348" t="s">
        <v>523</v>
      </c>
      <c r="AD41" s="382" t="s">
        <v>796</v>
      </c>
      <c r="AE41" s="348" t="s">
        <v>875</v>
      </c>
      <c r="AF41" s="421" t="s">
        <v>90</v>
      </c>
      <c r="AG41" s="348" t="s">
        <v>697</v>
      </c>
      <c r="AH41" s="348" t="s">
        <v>90</v>
      </c>
      <c r="AI41" s="348" t="s">
        <v>525</v>
      </c>
      <c r="AJ41" s="382" t="s">
        <v>525</v>
      </c>
      <c r="AK41" s="348" t="s">
        <v>876</v>
      </c>
      <c r="AL41" s="421" t="s">
        <v>90</v>
      </c>
      <c r="AM41" s="348" t="s">
        <v>700</v>
      </c>
      <c r="AN41" s="348"/>
      <c r="AO41" s="348"/>
      <c r="AP41" s="308"/>
      <c r="AQ41" s="348"/>
      <c r="AR41" s="348"/>
      <c r="AS41" s="348"/>
      <c r="AT41" s="348" t="s">
        <v>261</v>
      </c>
      <c r="AU41" s="348" t="s">
        <v>526</v>
      </c>
      <c r="AV41" s="382" t="s">
        <v>869</v>
      </c>
      <c r="AW41" s="348" t="s">
        <v>877</v>
      </c>
      <c r="AX41" s="348" t="s">
        <v>878</v>
      </c>
      <c r="AY41" s="348" t="s">
        <v>528</v>
      </c>
      <c r="AZ41" s="348" t="s">
        <v>345</v>
      </c>
      <c r="BA41" s="348" t="s">
        <v>529</v>
      </c>
      <c r="BB41" s="382" t="s">
        <v>794</v>
      </c>
      <c r="BC41" s="348" t="s">
        <v>879</v>
      </c>
      <c r="BD41" s="421" t="s">
        <v>838</v>
      </c>
      <c r="BE41" s="348" t="s">
        <v>546</v>
      </c>
      <c r="BF41" s="348" t="s">
        <v>218</v>
      </c>
      <c r="BG41" s="348" t="s">
        <v>218</v>
      </c>
      <c r="BH41" s="382" t="s">
        <v>218</v>
      </c>
      <c r="BI41" s="348" t="s">
        <v>880</v>
      </c>
      <c r="BJ41" s="421" t="s">
        <v>218</v>
      </c>
      <c r="BK41" s="348" t="s">
        <v>501</v>
      </c>
      <c r="BL41" s="348" t="s">
        <v>357</v>
      </c>
      <c r="BM41" s="348" t="s">
        <v>502</v>
      </c>
      <c r="BN41" s="393" t="s">
        <v>783</v>
      </c>
      <c r="BO41" s="348" t="s">
        <v>881</v>
      </c>
      <c r="BP41" s="421" t="s">
        <v>855</v>
      </c>
      <c r="BQ41" s="348" t="s">
        <v>532</v>
      </c>
      <c r="BR41" s="348" t="s">
        <v>262</v>
      </c>
      <c r="BS41" s="348" t="s">
        <v>451</v>
      </c>
      <c r="BT41" s="382" t="s">
        <v>451</v>
      </c>
      <c r="BU41" s="348" t="s">
        <v>262</v>
      </c>
      <c r="BV41" s="421" t="s">
        <v>262</v>
      </c>
      <c r="BW41" s="348" t="s">
        <v>262</v>
      </c>
      <c r="BX41" s="348" t="s">
        <v>280</v>
      </c>
      <c r="BY41" s="348" t="s">
        <v>533</v>
      </c>
      <c r="BZ41" s="382" t="s">
        <v>870</v>
      </c>
      <c r="CA41" s="348" t="s">
        <v>867</v>
      </c>
      <c r="CB41" s="421" t="s">
        <v>866</v>
      </c>
      <c r="CC41" s="348" t="s">
        <v>698</v>
      </c>
      <c r="CD41" s="348" t="s">
        <v>256</v>
      </c>
      <c r="CE41" s="348" t="s">
        <v>535</v>
      </c>
      <c r="CF41" s="305" t="s">
        <v>779</v>
      </c>
      <c r="CG41" s="348" t="s">
        <v>882</v>
      </c>
      <c r="CH41" s="421" t="s">
        <v>868</v>
      </c>
      <c r="CI41" s="348" t="s">
        <v>537</v>
      </c>
      <c r="CJ41" s="348" t="s">
        <v>281</v>
      </c>
      <c r="CK41" s="348" t="s">
        <v>281</v>
      </c>
      <c r="CL41" s="382" t="s">
        <v>789</v>
      </c>
      <c r="CM41" s="348" t="s">
        <v>281</v>
      </c>
      <c r="CN41" s="421" t="s">
        <v>281</v>
      </c>
      <c r="CO41" s="348" t="s">
        <v>538</v>
      </c>
      <c r="CP41" s="348" t="s">
        <v>257</v>
      </c>
      <c r="CQ41" s="348" t="s">
        <v>257</v>
      </c>
      <c r="CR41" s="382" t="s">
        <v>793</v>
      </c>
      <c r="CS41" s="348" t="s">
        <v>884</v>
      </c>
      <c r="CT41" s="421" t="s">
        <v>861</v>
      </c>
      <c r="CU41" s="348" t="s">
        <v>257</v>
      </c>
      <c r="CV41" s="348" t="s">
        <v>282</v>
      </c>
      <c r="CW41" s="348" t="s">
        <v>539</v>
      </c>
      <c r="CX41" s="308" t="s">
        <v>871</v>
      </c>
      <c r="CY41" s="348" t="s">
        <v>885</v>
      </c>
      <c r="CZ41" s="421" t="s">
        <v>282</v>
      </c>
      <c r="DA41" s="348" t="s">
        <v>541</v>
      </c>
      <c r="DB41" s="348" t="s">
        <v>157</v>
      </c>
      <c r="DC41" s="348" t="s">
        <v>157</v>
      </c>
      <c r="DD41" s="382" t="s">
        <v>792</v>
      </c>
      <c r="DE41" s="348" t="s">
        <v>157</v>
      </c>
      <c r="DF41" s="421" t="s">
        <v>792</v>
      </c>
      <c r="DG41" s="348" t="s">
        <v>157</v>
      </c>
      <c r="DH41" s="347" t="s">
        <v>260</v>
      </c>
      <c r="DI41" s="347" t="s">
        <v>260</v>
      </c>
      <c r="DJ41" s="308" t="s">
        <v>260</v>
      </c>
      <c r="DK41" s="347" t="s">
        <v>260</v>
      </c>
      <c r="DL41" s="421" t="s">
        <v>829</v>
      </c>
      <c r="DM41" s="347" t="s">
        <v>260</v>
      </c>
      <c r="DN41" s="348"/>
      <c r="DO41" s="348" t="s">
        <v>901</v>
      </c>
    </row>
    <row r="42" spans="1:119" s="352" customFormat="1" ht="47.25" x14ac:dyDescent="0.25">
      <c r="A42" s="362" t="s">
        <v>36</v>
      </c>
      <c r="B42" s="406" t="s">
        <v>66</v>
      </c>
      <c r="C42" s="406"/>
      <c r="D42" s="362">
        <f t="shared" ref="D42:I43" si="21">SUMIF($J$3:$DM$3,D$3,$J42:$DM42)</f>
        <v>833</v>
      </c>
      <c r="E42" s="362">
        <f t="shared" si="21"/>
        <v>1655</v>
      </c>
      <c r="F42" s="362">
        <f t="shared" si="21"/>
        <v>1874</v>
      </c>
      <c r="G42" s="362">
        <f t="shared" si="21"/>
        <v>2634</v>
      </c>
      <c r="H42" s="362">
        <f t="shared" si="21"/>
        <v>2899</v>
      </c>
      <c r="I42" s="362">
        <f t="shared" si="21"/>
        <v>3408</v>
      </c>
      <c r="J42" s="362">
        <v>25</v>
      </c>
      <c r="K42" s="362">
        <v>75</v>
      </c>
      <c r="L42" s="363">
        <v>74</v>
      </c>
      <c r="M42" s="362">
        <v>175</v>
      </c>
      <c r="N42" s="419">
        <v>173</v>
      </c>
      <c r="O42" s="362">
        <v>250</v>
      </c>
      <c r="P42" s="362">
        <v>50</v>
      </c>
      <c r="Q42" s="362">
        <v>90</v>
      </c>
      <c r="R42" s="363">
        <v>94</v>
      </c>
      <c r="S42" s="362">
        <v>110</v>
      </c>
      <c r="T42" s="419">
        <v>151</v>
      </c>
      <c r="U42" s="362">
        <v>130</v>
      </c>
      <c r="V42" s="362"/>
      <c r="W42" s="362"/>
      <c r="X42" s="363"/>
      <c r="Y42" s="362"/>
      <c r="Z42" s="419"/>
      <c r="AA42" s="362"/>
      <c r="AB42" s="362">
        <v>0</v>
      </c>
      <c r="AC42" s="362">
        <v>25</v>
      </c>
      <c r="AD42" s="363">
        <v>25</v>
      </c>
      <c r="AE42" s="362">
        <v>50</v>
      </c>
      <c r="AF42" s="419">
        <v>45</v>
      </c>
      <c r="AG42" s="362">
        <v>100</v>
      </c>
      <c r="AH42" s="362">
        <v>125</v>
      </c>
      <c r="AI42" s="362">
        <v>225</v>
      </c>
      <c r="AJ42" s="363">
        <v>250</v>
      </c>
      <c r="AK42" s="362">
        <v>350</v>
      </c>
      <c r="AL42" s="419">
        <v>357</v>
      </c>
      <c r="AM42" s="362">
        <v>400</v>
      </c>
      <c r="AN42" s="294"/>
      <c r="AO42" s="294"/>
      <c r="AP42" s="295"/>
      <c r="AQ42" s="294"/>
      <c r="AR42" s="294"/>
      <c r="AS42" s="294"/>
      <c r="AT42" s="362">
        <v>121</v>
      </c>
      <c r="AU42" s="362">
        <v>315</v>
      </c>
      <c r="AV42" s="363">
        <v>319</v>
      </c>
      <c r="AW42" s="362">
        <v>492</v>
      </c>
      <c r="AX42" s="419">
        <v>481</v>
      </c>
      <c r="AY42" s="362">
        <v>644</v>
      </c>
      <c r="AZ42" s="362">
        <v>144</v>
      </c>
      <c r="BA42" s="362">
        <v>244</v>
      </c>
      <c r="BB42" s="363">
        <v>345</v>
      </c>
      <c r="BC42" s="362">
        <v>394</v>
      </c>
      <c r="BD42" s="419">
        <v>563</v>
      </c>
      <c r="BE42" s="362">
        <v>544</v>
      </c>
      <c r="BF42" s="362">
        <v>0</v>
      </c>
      <c r="BG42" s="362">
        <v>0</v>
      </c>
      <c r="BH42" s="363"/>
      <c r="BI42" s="362">
        <v>0</v>
      </c>
      <c r="BJ42" s="419"/>
      <c r="BK42" s="362">
        <v>0</v>
      </c>
      <c r="BL42" s="362">
        <v>25</v>
      </c>
      <c r="BM42" s="362">
        <v>72</v>
      </c>
      <c r="BN42" s="407">
        <v>74</v>
      </c>
      <c r="BO42" s="362">
        <v>118</v>
      </c>
      <c r="BP42" s="419">
        <v>122</v>
      </c>
      <c r="BQ42" s="362">
        <v>186</v>
      </c>
      <c r="BR42" s="362">
        <v>0</v>
      </c>
      <c r="BS42" s="362">
        <v>0</v>
      </c>
      <c r="BT42" s="363"/>
      <c r="BU42" s="362">
        <v>0</v>
      </c>
      <c r="BV42" s="419"/>
      <c r="BW42" s="362">
        <v>0</v>
      </c>
      <c r="BX42" s="362">
        <v>176</v>
      </c>
      <c r="BY42" s="362">
        <v>298</v>
      </c>
      <c r="BZ42" s="363">
        <v>361</v>
      </c>
      <c r="CA42" s="362">
        <v>464</v>
      </c>
      <c r="CB42" s="419">
        <v>573</v>
      </c>
      <c r="CC42" s="362">
        <v>534</v>
      </c>
      <c r="CD42" s="362">
        <v>64</v>
      </c>
      <c r="CE42" s="362">
        <v>130</v>
      </c>
      <c r="CF42" s="363">
        <v>162</v>
      </c>
      <c r="CG42" s="362">
        <v>140</v>
      </c>
      <c r="CH42" s="419">
        <v>167</v>
      </c>
      <c r="CI42" s="362">
        <v>210</v>
      </c>
      <c r="CJ42" s="362">
        <v>25</v>
      </c>
      <c r="CK42" s="362">
        <v>75</v>
      </c>
      <c r="CL42" s="363">
        <v>70</v>
      </c>
      <c r="CM42" s="362">
        <v>100</v>
      </c>
      <c r="CN42" s="419">
        <v>99</v>
      </c>
      <c r="CO42" s="362">
        <v>150</v>
      </c>
      <c r="CP42" s="362">
        <v>42</v>
      </c>
      <c r="CQ42" s="362">
        <v>45</v>
      </c>
      <c r="CR42" s="363">
        <v>54</v>
      </c>
      <c r="CS42" s="362">
        <v>81</v>
      </c>
      <c r="CT42" s="419">
        <v>54</v>
      </c>
      <c r="CU42" s="362">
        <v>70</v>
      </c>
      <c r="CV42" s="362">
        <v>36</v>
      </c>
      <c r="CW42" s="362">
        <v>41</v>
      </c>
      <c r="CX42" s="363">
        <v>37</v>
      </c>
      <c r="CY42" s="362">
        <v>120</v>
      </c>
      <c r="CZ42" s="419">
        <v>114</v>
      </c>
      <c r="DA42" s="362">
        <v>125</v>
      </c>
      <c r="DB42" s="362">
        <v>0</v>
      </c>
      <c r="DC42" s="362">
        <v>0</v>
      </c>
      <c r="DD42" s="363"/>
      <c r="DE42" s="362">
        <v>0</v>
      </c>
      <c r="DF42" s="419"/>
      <c r="DG42" s="362">
        <v>0</v>
      </c>
      <c r="DH42" s="362">
        <v>0</v>
      </c>
      <c r="DI42" s="362">
        <v>20</v>
      </c>
      <c r="DJ42" s="363">
        <v>9</v>
      </c>
      <c r="DK42" s="362">
        <v>40</v>
      </c>
      <c r="DL42" s="419" t="s">
        <v>862</v>
      </c>
      <c r="DM42" s="362">
        <v>65</v>
      </c>
      <c r="DN42" s="408" t="s">
        <v>78</v>
      </c>
      <c r="DO42" s="408"/>
    </row>
    <row r="43" spans="1:119" ht="47.25" x14ac:dyDescent="0.25">
      <c r="A43" s="438" t="s">
        <v>37</v>
      </c>
      <c r="B43" s="293" t="s">
        <v>560</v>
      </c>
      <c r="C43" s="293"/>
      <c r="D43" s="294">
        <f t="shared" si="21"/>
        <v>19</v>
      </c>
      <c r="E43" s="294">
        <f t="shared" si="21"/>
        <v>85</v>
      </c>
      <c r="F43" s="294">
        <f t="shared" si="21"/>
        <v>97</v>
      </c>
      <c r="G43" s="294">
        <f t="shared" si="21"/>
        <v>228</v>
      </c>
      <c r="H43" s="294">
        <f t="shared" si="21"/>
        <v>187</v>
      </c>
      <c r="I43" s="294">
        <f t="shared" si="21"/>
        <v>357</v>
      </c>
      <c r="J43" s="294">
        <v>0</v>
      </c>
      <c r="K43" s="294">
        <v>1</v>
      </c>
      <c r="L43" s="295">
        <v>1</v>
      </c>
      <c r="M43" s="294">
        <v>3</v>
      </c>
      <c r="N43" s="324">
        <v>3</v>
      </c>
      <c r="O43" s="294">
        <v>5</v>
      </c>
      <c r="P43" s="294">
        <v>0</v>
      </c>
      <c r="Q43" s="294">
        <v>6</v>
      </c>
      <c r="R43" s="295">
        <v>7</v>
      </c>
      <c r="S43" s="294">
        <v>7</v>
      </c>
      <c r="T43" s="324">
        <v>7</v>
      </c>
      <c r="U43" s="294">
        <v>9</v>
      </c>
      <c r="V43" s="294"/>
      <c r="W43" s="294"/>
      <c r="X43" s="295"/>
      <c r="Y43" s="294"/>
      <c r="Z43" s="324"/>
      <c r="AA43" s="294"/>
      <c r="AB43" s="294">
        <v>0</v>
      </c>
      <c r="AC43" s="294">
        <v>0</v>
      </c>
      <c r="AD43" s="295"/>
      <c r="AE43" s="294">
        <v>6</v>
      </c>
      <c r="AF43" s="324">
        <v>0</v>
      </c>
      <c r="AG43" s="294">
        <v>10</v>
      </c>
      <c r="AH43" s="294">
        <v>0</v>
      </c>
      <c r="AI43" s="294">
        <v>0</v>
      </c>
      <c r="AJ43" s="295"/>
      <c r="AK43" s="294">
        <v>6</v>
      </c>
      <c r="AL43" s="324">
        <v>5</v>
      </c>
      <c r="AM43" s="294">
        <v>7</v>
      </c>
      <c r="AN43" s="294"/>
      <c r="AO43" s="294"/>
      <c r="AP43" s="295"/>
      <c r="AQ43" s="294"/>
      <c r="AR43" s="294"/>
      <c r="AS43" s="294"/>
      <c r="AT43" s="294">
        <v>0</v>
      </c>
      <c r="AU43" s="294">
        <v>5</v>
      </c>
      <c r="AV43" s="295">
        <v>5</v>
      </c>
      <c r="AW43" s="294">
        <v>25</v>
      </c>
      <c r="AX43" s="324">
        <v>25</v>
      </c>
      <c r="AY43" s="294">
        <v>30</v>
      </c>
      <c r="AZ43" s="294">
        <v>0</v>
      </c>
      <c r="BA43" s="294">
        <v>30</v>
      </c>
      <c r="BB43" s="295">
        <v>42</v>
      </c>
      <c r="BC43" s="294">
        <v>100</v>
      </c>
      <c r="BD43" s="324">
        <v>102</v>
      </c>
      <c r="BE43" s="294">
        <v>200</v>
      </c>
      <c r="BF43" s="294">
        <v>0</v>
      </c>
      <c r="BG43" s="294">
        <v>0</v>
      </c>
      <c r="BH43" s="295"/>
      <c r="BI43" s="294">
        <v>0</v>
      </c>
      <c r="BJ43" s="324"/>
      <c r="BK43" s="294">
        <v>0</v>
      </c>
      <c r="BL43" s="294">
        <v>0</v>
      </c>
      <c r="BM43" s="294">
        <v>3</v>
      </c>
      <c r="BN43" s="389">
        <v>0</v>
      </c>
      <c r="BO43" s="294">
        <v>5</v>
      </c>
      <c r="BP43" s="342">
        <v>5</v>
      </c>
      <c r="BQ43" s="294">
        <v>7</v>
      </c>
      <c r="BR43" s="294">
        <v>0</v>
      </c>
      <c r="BS43" s="294">
        <v>0</v>
      </c>
      <c r="BT43" s="295"/>
      <c r="BU43" s="294">
        <v>0</v>
      </c>
      <c r="BV43" s="324"/>
      <c r="BW43" s="294">
        <v>0</v>
      </c>
      <c r="BX43" s="294">
        <v>1</v>
      </c>
      <c r="BY43" s="294">
        <v>14</v>
      </c>
      <c r="BZ43" s="297">
        <v>4</v>
      </c>
      <c r="CA43" s="294">
        <v>16</v>
      </c>
      <c r="CB43" s="324">
        <v>6</v>
      </c>
      <c r="CC43" s="294">
        <v>18</v>
      </c>
      <c r="CD43" s="294">
        <v>0</v>
      </c>
      <c r="CE43" s="294">
        <v>4</v>
      </c>
      <c r="CF43" s="295">
        <v>4</v>
      </c>
      <c r="CG43" s="294">
        <v>12</v>
      </c>
      <c r="CH43" s="324">
        <v>10</v>
      </c>
      <c r="CI43" s="294">
        <v>14</v>
      </c>
      <c r="CJ43" s="294">
        <v>0</v>
      </c>
      <c r="CK43" s="294">
        <v>0</v>
      </c>
      <c r="CL43" s="295">
        <v>8</v>
      </c>
      <c r="CM43" s="294">
        <v>4</v>
      </c>
      <c r="CN43" s="324">
        <v>6</v>
      </c>
      <c r="CO43" s="294">
        <v>9</v>
      </c>
      <c r="CP43" s="294">
        <v>11</v>
      </c>
      <c r="CQ43" s="294">
        <v>12</v>
      </c>
      <c r="CR43" s="295">
        <v>16</v>
      </c>
      <c r="CS43" s="294">
        <v>12</v>
      </c>
      <c r="CT43" s="324">
        <v>13</v>
      </c>
      <c r="CU43" s="294">
        <v>12</v>
      </c>
      <c r="CV43" s="294">
        <v>7</v>
      </c>
      <c r="CW43" s="294">
        <v>10</v>
      </c>
      <c r="CX43" s="295">
        <v>8</v>
      </c>
      <c r="CY43" s="294">
        <v>30</v>
      </c>
      <c r="CZ43" s="324">
        <v>4</v>
      </c>
      <c r="DA43" s="294">
        <v>32</v>
      </c>
      <c r="DB43" s="294">
        <v>0</v>
      </c>
      <c r="DC43" s="294">
        <v>0</v>
      </c>
      <c r="DD43" s="295"/>
      <c r="DE43" s="294">
        <v>0</v>
      </c>
      <c r="DF43" s="324"/>
      <c r="DG43" s="294">
        <v>0</v>
      </c>
      <c r="DH43" s="294">
        <v>0</v>
      </c>
      <c r="DI43" s="294">
        <v>0</v>
      </c>
      <c r="DJ43" s="295">
        <v>2</v>
      </c>
      <c r="DK43" s="294">
        <v>2</v>
      </c>
      <c r="DL43" s="324">
        <v>1</v>
      </c>
      <c r="DM43" s="294">
        <v>4</v>
      </c>
      <c r="DN43" s="228" t="s">
        <v>76</v>
      </c>
      <c r="DO43" s="228" t="s">
        <v>902</v>
      </c>
    </row>
    <row r="44" spans="1:119" s="160" customFormat="1" ht="60.75" customHeight="1" x14ac:dyDescent="0.25">
      <c r="A44" s="438" t="s">
        <v>63</v>
      </c>
      <c r="B44" s="296" t="s">
        <v>571</v>
      </c>
      <c r="C44" s="296"/>
      <c r="D44" s="157">
        <f>IF(ISNUMBER(D43/D42),D43/D42,"")</f>
        <v>2.2809123649459785E-2</v>
      </c>
      <c r="E44" s="157">
        <f t="shared" ref="E44:DB44" si="22">IF(ISNUMBER(E43/E42),E43/E42,"")</f>
        <v>5.1359516616314202E-2</v>
      </c>
      <c r="F44" s="157">
        <f t="shared" si="22"/>
        <v>5.176093916755603E-2</v>
      </c>
      <c r="G44" s="157">
        <f t="shared" si="22"/>
        <v>8.656036446469248E-2</v>
      </c>
      <c r="H44" s="157">
        <f>IF(ISNUMBER(H43/H42),H43/H42,"")</f>
        <v>6.4505001724732669E-2</v>
      </c>
      <c r="I44" s="157">
        <f t="shared" si="22"/>
        <v>0.10475352112676056</v>
      </c>
      <c r="J44" s="157">
        <f t="shared" si="22"/>
        <v>0</v>
      </c>
      <c r="K44" s="157">
        <f t="shared" si="22"/>
        <v>1.3333333333333334E-2</v>
      </c>
      <c r="L44" s="332">
        <v>0.01</v>
      </c>
      <c r="M44" s="157">
        <f t="shared" si="22"/>
        <v>1.7142857142857144E-2</v>
      </c>
      <c r="N44" s="157">
        <f>IF(ISNUMBER(N43/N42),N43/N42,"")</f>
        <v>1.7341040462427744E-2</v>
      </c>
      <c r="O44" s="157">
        <f t="shared" si="22"/>
        <v>0.02</v>
      </c>
      <c r="P44" s="157">
        <f t="shared" si="22"/>
        <v>0</v>
      </c>
      <c r="Q44" s="157">
        <f t="shared" si="22"/>
        <v>6.6666666666666666E-2</v>
      </c>
      <c r="R44" s="332">
        <f t="shared" si="22"/>
        <v>7.4468085106382975E-2</v>
      </c>
      <c r="S44" s="157">
        <f t="shared" si="22"/>
        <v>6.363636363636363E-2</v>
      </c>
      <c r="T44" s="157">
        <f t="shared" si="22"/>
        <v>4.6357615894039736E-2</v>
      </c>
      <c r="U44" s="157">
        <f t="shared" si="22"/>
        <v>6.9230769230769235E-2</v>
      </c>
      <c r="V44" s="157" t="str">
        <f t="shared" si="22"/>
        <v/>
      </c>
      <c r="W44" s="157" t="str">
        <f t="shared" si="22"/>
        <v/>
      </c>
      <c r="X44" s="332" t="str">
        <f t="shared" si="22"/>
        <v/>
      </c>
      <c r="Y44" s="157" t="str">
        <f t="shared" si="22"/>
        <v/>
      </c>
      <c r="Z44" s="157" t="str">
        <f>IF(ISNUMBER(Z43/Z42),Z43/Z42,"")</f>
        <v/>
      </c>
      <c r="AA44" s="157" t="str">
        <f t="shared" si="22"/>
        <v/>
      </c>
      <c r="AB44" s="157" t="str">
        <f t="shared" si="22"/>
        <v/>
      </c>
      <c r="AC44" s="157">
        <f t="shared" si="22"/>
        <v>0</v>
      </c>
      <c r="AD44" s="332">
        <f t="shared" si="22"/>
        <v>0</v>
      </c>
      <c r="AE44" s="157">
        <f t="shared" si="22"/>
        <v>0.12</v>
      </c>
      <c r="AF44" s="157">
        <f t="shared" si="22"/>
        <v>0</v>
      </c>
      <c r="AG44" s="157">
        <f t="shared" si="22"/>
        <v>0.1</v>
      </c>
      <c r="AH44" s="157">
        <f t="shared" si="22"/>
        <v>0</v>
      </c>
      <c r="AI44" s="157">
        <f t="shared" si="22"/>
        <v>0</v>
      </c>
      <c r="AJ44" s="332">
        <f t="shared" si="22"/>
        <v>0</v>
      </c>
      <c r="AK44" s="157">
        <f t="shared" si="22"/>
        <v>1.7142857142857144E-2</v>
      </c>
      <c r="AL44" s="157">
        <f>IF(ISNUMBER(AL43/AL42),AL43/AL42,"")</f>
        <v>1.4005602240896359E-2</v>
      </c>
      <c r="AM44" s="157">
        <f t="shared" si="22"/>
        <v>1.7500000000000002E-2</v>
      </c>
      <c r="AN44" s="157" t="str">
        <f t="shared" si="22"/>
        <v/>
      </c>
      <c r="AO44" s="157" t="str">
        <f t="shared" si="22"/>
        <v/>
      </c>
      <c r="AP44" s="332" t="str">
        <f t="shared" si="22"/>
        <v/>
      </c>
      <c r="AQ44" s="157" t="str">
        <f t="shared" si="22"/>
        <v/>
      </c>
      <c r="AR44" s="157"/>
      <c r="AS44" s="157" t="str">
        <f t="shared" si="22"/>
        <v/>
      </c>
      <c r="AT44" s="157">
        <f t="shared" si="22"/>
        <v>0</v>
      </c>
      <c r="AU44" s="157">
        <f t="shared" si="22"/>
        <v>1.5873015873015872E-2</v>
      </c>
      <c r="AV44" s="332">
        <f t="shared" si="22"/>
        <v>1.5673981191222569E-2</v>
      </c>
      <c r="AW44" s="157">
        <f t="shared" si="22"/>
        <v>5.08130081300813E-2</v>
      </c>
      <c r="AX44" s="157">
        <f t="shared" si="22"/>
        <v>5.1975051975051978E-2</v>
      </c>
      <c r="AY44" s="157">
        <f t="shared" si="22"/>
        <v>4.6583850931677016E-2</v>
      </c>
      <c r="AZ44" s="157">
        <f t="shared" si="22"/>
        <v>0</v>
      </c>
      <c r="BA44" s="157">
        <f t="shared" si="22"/>
        <v>0.12295081967213115</v>
      </c>
      <c r="BB44" s="332">
        <f t="shared" si="22"/>
        <v>0.12173913043478261</v>
      </c>
      <c r="BC44" s="157">
        <f t="shared" si="22"/>
        <v>0.25380710659898476</v>
      </c>
      <c r="BD44" s="157">
        <f>IF(ISNUMBER(BD43/BD42),BD43/BD42,"")</f>
        <v>0.18117229129662521</v>
      </c>
      <c r="BE44" s="157">
        <f t="shared" si="22"/>
        <v>0.36764705882352944</v>
      </c>
      <c r="BF44" s="157" t="str">
        <f t="shared" si="22"/>
        <v/>
      </c>
      <c r="BG44" s="157" t="str">
        <f t="shared" si="22"/>
        <v/>
      </c>
      <c r="BH44" s="332" t="str">
        <f t="shared" si="22"/>
        <v/>
      </c>
      <c r="BI44" s="157" t="str">
        <f t="shared" si="22"/>
        <v/>
      </c>
      <c r="BJ44" s="157" t="str">
        <f t="shared" si="22"/>
        <v/>
      </c>
      <c r="BK44" s="157" t="str">
        <f t="shared" si="22"/>
        <v/>
      </c>
      <c r="BL44" s="157">
        <f t="shared" si="22"/>
        <v>0</v>
      </c>
      <c r="BM44" s="157">
        <f t="shared" si="22"/>
        <v>4.1666666666666664E-2</v>
      </c>
      <c r="BN44" s="390">
        <f t="shared" si="22"/>
        <v>0</v>
      </c>
      <c r="BO44" s="157">
        <f t="shared" si="22"/>
        <v>4.2372881355932202E-2</v>
      </c>
      <c r="BP44" s="157">
        <f>IF(ISNUMBER(BP43/BP42),BP43/BP42,"")</f>
        <v>4.0983606557377046E-2</v>
      </c>
      <c r="BQ44" s="157">
        <f t="shared" si="22"/>
        <v>3.7634408602150539E-2</v>
      </c>
      <c r="BR44" s="157" t="str">
        <f t="shared" si="22"/>
        <v/>
      </c>
      <c r="BS44" s="157" t="str">
        <f t="shared" si="22"/>
        <v/>
      </c>
      <c r="BT44" s="332" t="str">
        <f t="shared" si="22"/>
        <v/>
      </c>
      <c r="BU44" s="157" t="str">
        <f t="shared" si="22"/>
        <v/>
      </c>
      <c r="BV44" s="157" t="str">
        <f t="shared" si="22"/>
        <v/>
      </c>
      <c r="BW44" s="157" t="str">
        <f t="shared" si="22"/>
        <v/>
      </c>
      <c r="BX44" s="157">
        <f t="shared" si="22"/>
        <v>5.681818181818182E-3</v>
      </c>
      <c r="BY44" s="157">
        <f t="shared" si="22"/>
        <v>4.6979865771812082E-2</v>
      </c>
      <c r="BZ44" s="332">
        <f t="shared" si="22"/>
        <v>1.1080332409972299E-2</v>
      </c>
      <c r="CA44" s="157">
        <f t="shared" si="22"/>
        <v>3.4482758620689655E-2</v>
      </c>
      <c r="CB44" s="157">
        <f>IF(ISNUMBER(CB43/CB42),CB43/CB42,"")</f>
        <v>1.0471204188481676E-2</v>
      </c>
      <c r="CC44" s="157">
        <f t="shared" si="22"/>
        <v>3.3707865168539325E-2</v>
      </c>
      <c r="CD44" s="157">
        <f t="shared" si="22"/>
        <v>0</v>
      </c>
      <c r="CE44" s="157">
        <f t="shared" si="22"/>
        <v>3.0769230769230771E-2</v>
      </c>
      <c r="CF44" s="332">
        <f t="shared" si="22"/>
        <v>2.4691358024691357E-2</v>
      </c>
      <c r="CG44" s="157">
        <f t="shared" si="22"/>
        <v>8.5714285714285715E-2</v>
      </c>
      <c r="CH44" s="157">
        <f t="shared" si="22"/>
        <v>5.9880239520958084E-2</v>
      </c>
      <c r="CI44" s="157">
        <f t="shared" si="22"/>
        <v>6.6666666666666666E-2</v>
      </c>
      <c r="CJ44" s="157">
        <f t="shared" si="22"/>
        <v>0</v>
      </c>
      <c r="CK44" s="157">
        <f t="shared" si="22"/>
        <v>0</v>
      </c>
      <c r="CL44" s="332">
        <f t="shared" si="22"/>
        <v>0.11428571428571428</v>
      </c>
      <c r="CM44" s="157">
        <f t="shared" si="22"/>
        <v>0.04</v>
      </c>
      <c r="CN44" s="157">
        <f>IF(ISNUMBER(CN43/CN42),CN43/CN42,"")</f>
        <v>6.0606060606060608E-2</v>
      </c>
      <c r="CO44" s="157">
        <f t="shared" si="22"/>
        <v>0.06</v>
      </c>
      <c r="CP44" s="157">
        <f t="shared" si="22"/>
        <v>0.26190476190476192</v>
      </c>
      <c r="CQ44" s="157">
        <f t="shared" si="22"/>
        <v>0.26666666666666666</v>
      </c>
      <c r="CR44" s="332">
        <f t="shared" si="22"/>
        <v>0.29629629629629628</v>
      </c>
      <c r="CS44" s="157">
        <f t="shared" si="22"/>
        <v>0.14814814814814814</v>
      </c>
      <c r="CT44" s="157">
        <f t="shared" si="22"/>
        <v>0.24074074074074073</v>
      </c>
      <c r="CU44" s="157">
        <f t="shared" si="22"/>
        <v>0.17142857142857143</v>
      </c>
      <c r="CV44" s="157">
        <f t="shared" si="22"/>
        <v>0.19444444444444445</v>
      </c>
      <c r="CW44" s="157">
        <f t="shared" si="22"/>
        <v>0.24390243902439024</v>
      </c>
      <c r="CX44" s="332">
        <f t="shared" si="22"/>
        <v>0.21621621621621623</v>
      </c>
      <c r="CY44" s="157">
        <f t="shared" si="22"/>
        <v>0.25</v>
      </c>
      <c r="CZ44" s="157">
        <f>IF(ISNUMBER(CZ43/CZ42),CZ43/CZ42,"")</f>
        <v>3.5087719298245612E-2</v>
      </c>
      <c r="DA44" s="157">
        <f t="shared" si="22"/>
        <v>0.25600000000000001</v>
      </c>
      <c r="DB44" s="157" t="str">
        <f t="shared" si="22"/>
        <v/>
      </c>
      <c r="DC44" s="157" t="str">
        <f t="shared" ref="DC44:DM44" si="23">IF(ISNUMBER(DC43/DC42),DC43/DC42,"")</f>
        <v/>
      </c>
      <c r="DD44" s="332" t="str">
        <f t="shared" si="23"/>
        <v/>
      </c>
      <c r="DE44" s="157" t="str">
        <f t="shared" si="23"/>
        <v/>
      </c>
      <c r="DF44" s="157" t="str">
        <f t="shared" si="23"/>
        <v/>
      </c>
      <c r="DG44" s="157" t="str">
        <f t="shared" si="23"/>
        <v/>
      </c>
      <c r="DH44" s="157" t="str">
        <f t="shared" si="23"/>
        <v/>
      </c>
      <c r="DI44" s="157">
        <f t="shared" si="23"/>
        <v>0</v>
      </c>
      <c r="DJ44" s="332">
        <f t="shared" si="23"/>
        <v>0.22222222222222221</v>
      </c>
      <c r="DK44" s="157">
        <f t="shared" si="23"/>
        <v>0.05</v>
      </c>
      <c r="DL44" s="157" t="str">
        <f>IF(ISNUMBER(DL43/DL42),DL43/DL42,"")</f>
        <v/>
      </c>
      <c r="DM44" s="157">
        <f t="shared" si="23"/>
        <v>6.1538461538461542E-2</v>
      </c>
      <c r="DN44" s="159"/>
      <c r="DO44" s="159" t="s">
        <v>903</v>
      </c>
    </row>
    <row r="45" spans="1:119" ht="74.25" customHeight="1" x14ac:dyDescent="0.25">
      <c r="A45" s="438" t="s">
        <v>653</v>
      </c>
      <c r="B45" s="293" t="s">
        <v>562</v>
      </c>
      <c r="C45" s="293"/>
      <c r="D45" s="294">
        <f t="shared" ref="D45:I45" si="24">SUMIF($J$3:$DM$3,D$3,$J45:$DM45)</f>
        <v>38</v>
      </c>
      <c r="E45" s="294">
        <f t="shared" si="24"/>
        <v>367</v>
      </c>
      <c r="F45" s="294">
        <f t="shared" si="24"/>
        <v>470</v>
      </c>
      <c r="G45" s="294">
        <f t="shared" si="24"/>
        <v>927</v>
      </c>
      <c r="H45" s="294">
        <f t="shared" si="24"/>
        <v>1619</v>
      </c>
      <c r="I45" s="294">
        <f t="shared" si="24"/>
        <v>1445</v>
      </c>
      <c r="J45" s="294"/>
      <c r="K45" s="294">
        <v>25</v>
      </c>
      <c r="L45" s="295">
        <v>25</v>
      </c>
      <c r="M45" s="294">
        <v>75</v>
      </c>
      <c r="N45" s="324">
        <v>168</v>
      </c>
      <c r="O45" s="294">
        <v>175</v>
      </c>
      <c r="P45" s="294">
        <v>0</v>
      </c>
      <c r="Q45" s="294">
        <v>40</v>
      </c>
      <c r="R45" s="295">
        <v>41</v>
      </c>
      <c r="S45" s="294">
        <v>90</v>
      </c>
      <c r="T45" s="324">
        <v>102</v>
      </c>
      <c r="U45" s="294">
        <v>110</v>
      </c>
      <c r="V45" s="294"/>
      <c r="W45" s="294"/>
      <c r="X45" s="295"/>
      <c r="Y45" s="294"/>
      <c r="Z45" s="324"/>
      <c r="AA45" s="294"/>
      <c r="AB45" s="294"/>
      <c r="AC45" s="294"/>
      <c r="AD45" s="295"/>
      <c r="AE45" s="294">
        <v>25</v>
      </c>
      <c r="AF45" s="324">
        <v>21</v>
      </c>
      <c r="AG45" s="294">
        <v>50</v>
      </c>
      <c r="AH45" s="294">
        <v>0</v>
      </c>
      <c r="AI45" s="294">
        <v>0</v>
      </c>
      <c r="AJ45" s="295"/>
      <c r="AK45" s="294">
        <v>110</v>
      </c>
      <c r="AL45" s="324">
        <v>295</v>
      </c>
      <c r="AM45" s="294">
        <v>150</v>
      </c>
      <c r="AN45" s="294"/>
      <c r="AO45" s="294"/>
      <c r="AP45" s="295"/>
      <c r="AQ45" s="294"/>
      <c r="AR45" s="294"/>
      <c r="AS45" s="294"/>
      <c r="AT45" s="294">
        <v>0</v>
      </c>
      <c r="AU45" s="294">
        <v>50</v>
      </c>
      <c r="AV45" s="295">
        <v>53</v>
      </c>
      <c r="AW45" s="294">
        <v>125</v>
      </c>
      <c r="AX45" s="324">
        <v>465</v>
      </c>
      <c r="AY45" s="294">
        <v>180</v>
      </c>
      <c r="AZ45" s="294">
        <v>0</v>
      </c>
      <c r="BA45" s="294">
        <v>100</v>
      </c>
      <c r="BB45" s="295">
        <v>156</v>
      </c>
      <c r="BC45" s="294">
        <v>200</v>
      </c>
      <c r="BD45" s="324">
        <v>206</v>
      </c>
      <c r="BE45" s="294">
        <v>350</v>
      </c>
      <c r="BF45" s="294">
        <v>0</v>
      </c>
      <c r="BG45" s="294">
        <v>0</v>
      </c>
      <c r="BH45" s="295"/>
      <c r="BI45" s="294">
        <v>0</v>
      </c>
      <c r="BJ45" s="324"/>
      <c r="BK45" s="294">
        <v>0</v>
      </c>
      <c r="BL45" s="294">
        <v>0</v>
      </c>
      <c r="BM45" s="294">
        <v>22</v>
      </c>
      <c r="BN45" s="389">
        <v>24</v>
      </c>
      <c r="BO45" s="294">
        <v>46</v>
      </c>
      <c r="BP45" s="324">
        <v>48</v>
      </c>
      <c r="BQ45" s="294">
        <v>90</v>
      </c>
      <c r="BR45" s="294">
        <v>0</v>
      </c>
      <c r="BS45" s="294">
        <v>0</v>
      </c>
      <c r="BT45" s="295"/>
      <c r="BU45" s="294">
        <v>0</v>
      </c>
      <c r="BV45" s="324"/>
      <c r="BW45" s="294">
        <v>0</v>
      </c>
      <c r="BX45" s="294">
        <v>5</v>
      </c>
      <c r="BY45" s="294">
        <v>56</v>
      </c>
      <c r="BZ45" s="295">
        <v>61</v>
      </c>
      <c r="CA45" s="294">
        <v>97</v>
      </c>
      <c r="CB45" s="324">
        <v>125</v>
      </c>
      <c r="CC45" s="294">
        <v>132</v>
      </c>
      <c r="CD45" s="294"/>
      <c r="CE45" s="294">
        <v>30</v>
      </c>
      <c r="CF45" s="295">
        <v>36</v>
      </c>
      <c r="CG45" s="294">
        <v>46</v>
      </c>
      <c r="CH45" s="324">
        <v>85</v>
      </c>
      <c r="CI45" s="294">
        <v>50</v>
      </c>
      <c r="CJ45" s="294">
        <v>0</v>
      </c>
      <c r="CK45" s="294">
        <v>0</v>
      </c>
      <c r="CL45" s="295">
        <v>25</v>
      </c>
      <c r="CM45" s="294">
        <v>30</v>
      </c>
      <c r="CN45" s="324">
        <v>45</v>
      </c>
      <c r="CO45" s="294">
        <v>50</v>
      </c>
      <c r="CP45" s="294">
        <v>17</v>
      </c>
      <c r="CQ45" s="294">
        <v>18</v>
      </c>
      <c r="CR45" s="295">
        <v>22</v>
      </c>
      <c r="CS45" s="294">
        <v>18</v>
      </c>
      <c r="CT45" s="324">
        <v>20</v>
      </c>
      <c r="CU45" s="294">
        <v>18</v>
      </c>
      <c r="CV45" s="294">
        <v>16</v>
      </c>
      <c r="CW45" s="294">
        <v>26</v>
      </c>
      <c r="CX45" s="295">
        <v>9</v>
      </c>
      <c r="CY45" s="294">
        <v>45</v>
      </c>
      <c r="CZ45" s="324">
        <v>29</v>
      </c>
      <c r="DA45" s="294">
        <v>50</v>
      </c>
      <c r="DB45" s="294">
        <v>0</v>
      </c>
      <c r="DC45" s="294">
        <v>0</v>
      </c>
      <c r="DD45" s="295"/>
      <c r="DE45" s="294">
        <v>0</v>
      </c>
      <c r="DF45" s="324"/>
      <c r="DG45" s="294">
        <v>0</v>
      </c>
      <c r="DH45" s="294">
        <v>0</v>
      </c>
      <c r="DI45" s="294">
        <v>0</v>
      </c>
      <c r="DJ45" s="295">
        <v>18</v>
      </c>
      <c r="DK45" s="294">
        <v>20</v>
      </c>
      <c r="DL45" s="324">
        <v>10</v>
      </c>
      <c r="DM45" s="294">
        <v>40</v>
      </c>
      <c r="DN45" s="228" t="s">
        <v>76</v>
      </c>
      <c r="DO45" s="228"/>
    </row>
    <row r="46" spans="1:119" s="160" customFormat="1" ht="68.25" customHeight="1" x14ac:dyDescent="0.25">
      <c r="A46" s="438" t="s">
        <v>654</v>
      </c>
      <c r="B46" s="296" t="s">
        <v>563</v>
      </c>
      <c r="C46" s="296"/>
      <c r="D46" s="157">
        <f>IF(ISNUMBER(D45/D42),D45/D42,"")</f>
        <v>4.561824729891957E-2</v>
      </c>
      <c r="E46" s="157">
        <f t="shared" ref="E46:DB46" si="25">IF(ISNUMBER(E45/E42),E45/E42,"")</f>
        <v>0.2217522658610272</v>
      </c>
      <c r="F46" s="157">
        <f t="shared" si="25"/>
        <v>0.25080042689434368</v>
      </c>
      <c r="G46" s="157">
        <f t="shared" si="25"/>
        <v>0.35193621867881547</v>
      </c>
      <c r="H46" s="157">
        <f>IF(ISNUMBER(H45/H42),H45/H42,"")</f>
        <v>0.5584684373922042</v>
      </c>
      <c r="I46" s="157">
        <f t="shared" si="25"/>
        <v>0.42400234741784038</v>
      </c>
      <c r="J46" s="157">
        <f t="shared" si="25"/>
        <v>0</v>
      </c>
      <c r="K46" s="157">
        <f t="shared" si="25"/>
        <v>0.33333333333333331</v>
      </c>
      <c r="L46" s="332">
        <f t="shared" si="25"/>
        <v>0.33783783783783783</v>
      </c>
      <c r="M46" s="157">
        <f t="shared" si="25"/>
        <v>0.42857142857142855</v>
      </c>
      <c r="N46" s="157">
        <f>IF(ISNUMBER(N45/N42),N45/N42,"")</f>
        <v>0.97109826589595372</v>
      </c>
      <c r="O46" s="157">
        <f t="shared" si="25"/>
        <v>0.7</v>
      </c>
      <c r="P46" s="157">
        <f t="shared" si="25"/>
        <v>0</v>
      </c>
      <c r="Q46" s="157">
        <f t="shared" si="25"/>
        <v>0.44444444444444442</v>
      </c>
      <c r="R46" s="332">
        <f t="shared" si="25"/>
        <v>0.43617021276595747</v>
      </c>
      <c r="S46" s="157">
        <f t="shared" si="25"/>
        <v>0.81818181818181823</v>
      </c>
      <c r="T46" s="157">
        <f t="shared" si="25"/>
        <v>0.67549668874172186</v>
      </c>
      <c r="U46" s="157">
        <f t="shared" si="25"/>
        <v>0.84615384615384615</v>
      </c>
      <c r="V46" s="157" t="str">
        <f t="shared" si="25"/>
        <v/>
      </c>
      <c r="W46" s="157" t="str">
        <f t="shared" si="25"/>
        <v/>
      </c>
      <c r="X46" s="332" t="str">
        <f t="shared" si="25"/>
        <v/>
      </c>
      <c r="Y46" s="157" t="str">
        <f t="shared" si="25"/>
        <v/>
      </c>
      <c r="Z46" s="157" t="str">
        <f>IF(ISNUMBER(Z45/Z42),Z45/Z42,"")</f>
        <v/>
      </c>
      <c r="AA46" s="157" t="str">
        <f t="shared" si="25"/>
        <v/>
      </c>
      <c r="AB46" s="157" t="str">
        <f t="shared" si="25"/>
        <v/>
      </c>
      <c r="AC46" s="157">
        <f t="shared" si="25"/>
        <v>0</v>
      </c>
      <c r="AD46" s="332">
        <f t="shared" si="25"/>
        <v>0</v>
      </c>
      <c r="AE46" s="157">
        <f t="shared" si="25"/>
        <v>0.5</v>
      </c>
      <c r="AF46" s="157">
        <f t="shared" si="25"/>
        <v>0.46666666666666667</v>
      </c>
      <c r="AG46" s="157">
        <f t="shared" si="25"/>
        <v>0.5</v>
      </c>
      <c r="AH46" s="157">
        <f t="shared" si="25"/>
        <v>0</v>
      </c>
      <c r="AI46" s="157">
        <f t="shared" si="25"/>
        <v>0</v>
      </c>
      <c r="AJ46" s="332">
        <f t="shared" si="25"/>
        <v>0</v>
      </c>
      <c r="AK46" s="157">
        <f t="shared" si="25"/>
        <v>0.31428571428571428</v>
      </c>
      <c r="AL46" s="157">
        <f>IF(ISNUMBER(AL45/AL42),AL45/AL42,"")</f>
        <v>0.8263305322128851</v>
      </c>
      <c r="AM46" s="157">
        <f t="shared" si="25"/>
        <v>0.375</v>
      </c>
      <c r="AN46" s="157" t="str">
        <f t="shared" si="25"/>
        <v/>
      </c>
      <c r="AO46" s="157" t="str">
        <f t="shared" si="25"/>
        <v/>
      </c>
      <c r="AP46" s="332" t="str">
        <f t="shared" si="25"/>
        <v/>
      </c>
      <c r="AQ46" s="157" t="str">
        <f t="shared" si="25"/>
        <v/>
      </c>
      <c r="AR46" s="157"/>
      <c r="AS46" s="157" t="str">
        <f t="shared" si="25"/>
        <v/>
      </c>
      <c r="AT46" s="157">
        <f t="shared" si="25"/>
        <v>0</v>
      </c>
      <c r="AU46" s="157">
        <f t="shared" si="25"/>
        <v>0.15873015873015872</v>
      </c>
      <c r="AV46" s="332">
        <f t="shared" si="25"/>
        <v>0.16614420062695925</v>
      </c>
      <c r="AW46" s="157">
        <f t="shared" si="25"/>
        <v>0.25406504065040653</v>
      </c>
      <c r="AX46" s="157">
        <f t="shared" si="25"/>
        <v>0.96673596673596673</v>
      </c>
      <c r="AY46" s="157">
        <f t="shared" si="25"/>
        <v>0.27950310559006208</v>
      </c>
      <c r="AZ46" s="157">
        <f t="shared" si="25"/>
        <v>0</v>
      </c>
      <c r="BA46" s="157">
        <f t="shared" si="25"/>
        <v>0.4098360655737705</v>
      </c>
      <c r="BB46" s="332">
        <f t="shared" si="25"/>
        <v>0.45217391304347826</v>
      </c>
      <c r="BC46" s="157">
        <f t="shared" si="25"/>
        <v>0.50761421319796951</v>
      </c>
      <c r="BD46" s="157">
        <f>IF(ISNUMBER(BD45/BD42),BD45/BD42,"")</f>
        <v>0.36589698046181174</v>
      </c>
      <c r="BE46" s="157">
        <f t="shared" si="25"/>
        <v>0.64338235294117652</v>
      </c>
      <c r="BF46" s="157" t="str">
        <f t="shared" si="25"/>
        <v/>
      </c>
      <c r="BG46" s="157" t="str">
        <f t="shared" si="25"/>
        <v/>
      </c>
      <c r="BH46" s="332" t="str">
        <f t="shared" si="25"/>
        <v/>
      </c>
      <c r="BI46" s="157" t="str">
        <f t="shared" si="25"/>
        <v/>
      </c>
      <c r="BJ46" s="157" t="str">
        <f t="shared" si="25"/>
        <v/>
      </c>
      <c r="BK46" s="157" t="str">
        <f t="shared" si="25"/>
        <v/>
      </c>
      <c r="BL46" s="157">
        <f t="shared" si="25"/>
        <v>0</v>
      </c>
      <c r="BM46" s="157">
        <f t="shared" si="25"/>
        <v>0.30555555555555558</v>
      </c>
      <c r="BN46" s="390">
        <f t="shared" si="25"/>
        <v>0.32432432432432434</v>
      </c>
      <c r="BO46" s="157">
        <f t="shared" si="25"/>
        <v>0.38983050847457629</v>
      </c>
      <c r="BP46" s="157">
        <f>IF(ISNUMBER(BP45/BP42),BP45/BP42,"")</f>
        <v>0.39344262295081966</v>
      </c>
      <c r="BQ46" s="157">
        <f t="shared" si="25"/>
        <v>0.4838709677419355</v>
      </c>
      <c r="BR46" s="157" t="str">
        <f t="shared" si="25"/>
        <v/>
      </c>
      <c r="BS46" s="157" t="str">
        <f t="shared" si="25"/>
        <v/>
      </c>
      <c r="BT46" s="332" t="str">
        <f t="shared" si="25"/>
        <v/>
      </c>
      <c r="BU46" s="157" t="str">
        <f t="shared" si="25"/>
        <v/>
      </c>
      <c r="BV46" s="157" t="str">
        <f t="shared" si="25"/>
        <v/>
      </c>
      <c r="BW46" s="157" t="str">
        <f t="shared" si="25"/>
        <v/>
      </c>
      <c r="BX46" s="157">
        <f t="shared" si="25"/>
        <v>2.8409090909090908E-2</v>
      </c>
      <c r="BY46" s="157">
        <f t="shared" si="25"/>
        <v>0.18791946308724833</v>
      </c>
      <c r="BZ46" s="332">
        <f t="shared" si="25"/>
        <v>0.16897506925207756</v>
      </c>
      <c r="CA46" s="157">
        <f t="shared" si="25"/>
        <v>0.20905172413793102</v>
      </c>
      <c r="CB46" s="157">
        <f>IF(ISNUMBER(CB45/CB42),CB45/CB42,"")</f>
        <v>0.2181500872600349</v>
      </c>
      <c r="CC46" s="157">
        <f t="shared" si="25"/>
        <v>0.24719101123595505</v>
      </c>
      <c r="CD46" s="157">
        <f t="shared" si="25"/>
        <v>0</v>
      </c>
      <c r="CE46" s="157">
        <f t="shared" si="25"/>
        <v>0.23076923076923078</v>
      </c>
      <c r="CF46" s="332">
        <f t="shared" si="25"/>
        <v>0.22222222222222221</v>
      </c>
      <c r="CG46" s="157">
        <f t="shared" si="25"/>
        <v>0.32857142857142857</v>
      </c>
      <c r="CH46" s="157">
        <f t="shared" si="25"/>
        <v>0.50898203592814373</v>
      </c>
      <c r="CI46" s="157">
        <f t="shared" si="25"/>
        <v>0.23809523809523808</v>
      </c>
      <c r="CJ46" s="157">
        <f t="shared" si="25"/>
        <v>0</v>
      </c>
      <c r="CK46" s="157">
        <f t="shared" si="25"/>
        <v>0</v>
      </c>
      <c r="CL46" s="332">
        <f t="shared" si="25"/>
        <v>0.35714285714285715</v>
      </c>
      <c r="CM46" s="157">
        <f t="shared" si="25"/>
        <v>0.3</v>
      </c>
      <c r="CN46" s="157">
        <f>IF(ISNUMBER(CN45/CN42),CN45/CN42,"")</f>
        <v>0.45454545454545453</v>
      </c>
      <c r="CO46" s="157">
        <f t="shared" si="25"/>
        <v>0.33333333333333331</v>
      </c>
      <c r="CP46" s="157">
        <f t="shared" si="25"/>
        <v>0.40476190476190477</v>
      </c>
      <c r="CQ46" s="157">
        <f t="shared" si="25"/>
        <v>0.4</v>
      </c>
      <c r="CR46" s="332">
        <f t="shared" si="25"/>
        <v>0.40740740740740738</v>
      </c>
      <c r="CS46" s="157">
        <f t="shared" si="25"/>
        <v>0.22222222222222221</v>
      </c>
      <c r="CT46" s="157">
        <v>0.28999999999999998</v>
      </c>
      <c r="CU46" s="157">
        <f t="shared" si="25"/>
        <v>0.25714285714285712</v>
      </c>
      <c r="CV46" s="157">
        <f t="shared" si="25"/>
        <v>0.44444444444444442</v>
      </c>
      <c r="CW46" s="157">
        <f t="shared" si="25"/>
        <v>0.63414634146341464</v>
      </c>
      <c r="CX46" s="332">
        <f t="shared" si="25"/>
        <v>0.24324324324324326</v>
      </c>
      <c r="CY46" s="157">
        <f t="shared" si="25"/>
        <v>0.375</v>
      </c>
      <c r="CZ46" s="157">
        <f>IF(ISNUMBER(CZ45/CZ42),CZ45/CZ42,"")</f>
        <v>0.25438596491228072</v>
      </c>
      <c r="DA46" s="157">
        <f t="shared" si="25"/>
        <v>0.4</v>
      </c>
      <c r="DB46" s="157" t="str">
        <f t="shared" si="25"/>
        <v/>
      </c>
      <c r="DC46" s="157" t="str">
        <f t="shared" ref="DC46:DM46" si="26">IF(ISNUMBER(DC45/DC42),DC45/DC42,"")</f>
        <v/>
      </c>
      <c r="DD46" s="332" t="str">
        <f t="shared" si="26"/>
        <v/>
      </c>
      <c r="DE46" s="157" t="str">
        <f t="shared" si="26"/>
        <v/>
      </c>
      <c r="DF46" s="157" t="str">
        <f t="shared" si="26"/>
        <v/>
      </c>
      <c r="DG46" s="157" t="str">
        <f t="shared" si="26"/>
        <v/>
      </c>
      <c r="DH46" s="157" t="str">
        <f t="shared" si="26"/>
        <v/>
      </c>
      <c r="DI46" s="157">
        <f t="shared" si="26"/>
        <v>0</v>
      </c>
      <c r="DJ46" s="332">
        <f t="shared" si="26"/>
        <v>2</v>
      </c>
      <c r="DK46" s="157">
        <f t="shared" si="26"/>
        <v>0.5</v>
      </c>
      <c r="DL46" s="157" t="str">
        <f>IF(ISNUMBER(DL45/DL42),DL45/DL42,"")</f>
        <v/>
      </c>
      <c r="DM46" s="157">
        <f t="shared" si="26"/>
        <v>0.61538461538461542</v>
      </c>
      <c r="DN46" s="159"/>
      <c r="DO46" s="159"/>
    </row>
    <row r="47" spans="1:119" s="352" customFormat="1" ht="40.5" customHeight="1" x14ac:dyDescent="0.25">
      <c r="A47" s="362" t="s">
        <v>39</v>
      </c>
      <c r="B47" s="406" t="s">
        <v>410</v>
      </c>
      <c r="C47" s="406"/>
      <c r="D47" s="362">
        <f t="shared" ref="D47:I52" si="27">SUMIF($J$3:$DM$3,D$3,$J47:$DM47)</f>
        <v>3431</v>
      </c>
      <c r="E47" s="362">
        <f t="shared" si="27"/>
        <v>3460</v>
      </c>
      <c r="F47" s="362">
        <f t="shared" si="27"/>
        <v>3481</v>
      </c>
      <c r="G47" s="362">
        <f t="shared" si="27"/>
        <v>3455</v>
      </c>
      <c r="H47" s="362">
        <f t="shared" si="27"/>
        <v>4116</v>
      </c>
      <c r="I47" s="362">
        <f t="shared" si="27"/>
        <v>3425</v>
      </c>
      <c r="J47" s="362">
        <v>199</v>
      </c>
      <c r="K47" s="362">
        <v>225</v>
      </c>
      <c r="L47" s="363">
        <v>225</v>
      </c>
      <c r="M47" s="362">
        <v>225</v>
      </c>
      <c r="N47" s="419">
        <v>225</v>
      </c>
      <c r="O47" s="362">
        <v>225</v>
      </c>
      <c r="P47" s="362">
        <v>216</v>
      </c>
      <c r="Q47" s="362">
        <v>250</v>
      </c>
      <c r="R47" s="363">
        <v>247</v>
      </c>
      <c r="S47" s="362">
        <v>225</v>
      </c>
      <c r="T47" s="419">
        <v>208</v>
      </c>
      <c r="U47" s="362">
        <v>250</v>
      </c>
      <c r="V47" s="362">
        <v>225</v>
      </c>
      <c r="W47" s="362">
        <v>225</v>
      </c>
      <c r="X47" s="363">
        <v>225</v>
      </c>
      <c r="Y47" s="362">
        <v>225</v>
      </c>
      <c r="Z47" s="419">
        <v>238</v>
      </c>
      <c r="AA47" s="362">
        <v>225</v>
      </c>
      <c r="AB47" s="362">
        <v>91</v>
      </c>
      <c r="AC47" s="362">
        <v>100</v>
      </c>
      <c r="AD47" s="363">
        <v>100</v>
      </c>
      <c r="AE47" s="362">
        <v>100</v>
      </c>
      <c r="AF47" s="419">
        <v>94</v>
      </c>
      <c r="AG47" s="362">
        <v>100</v>
      </c>
      <c r="AH47" s="362">
        <v>150</v>
      </c>
      <c r="AI47" s="362">
        <v>150</v>
      </c>
      <c r="AJ47" s="363">
        <v>150</v>
      </c>
      <c r="AK47" s="362">
        <v>150</v>
      </c>
      <c r="AL47" s="419">
        <v>162</v>
      </c>
      <c r="AM47" s="362">
        <v>150</v>
      </c>
      <c r="AN47" s="294">
        <v>60</v>
      </c>
      <c r="AO47" s="294">
        <v>60</v>
      </c>
      <c r="AP47" s="295">
        <v>60</v>
      </c>
      <c r="AQ47" s="294">
        <v>60</v>
      </c>
      <c r="AR47" s="294">
        <v>59</v>
      </c>
      <c r="AS47" s="294">
        <v>60</v>
      </c>
      <c r="AT47" s="362">
        <v>378</v>
      </c>
      <c r="AU47" s="362">
        <v>400</v>
      </c>
      <c r="AV47" s="363">
        <v>400</v>
      </c>
      <c r="AW47" s="362">
        <v>375</v>
      </c>
      <c r="AX47" s="419">
        <v>375</v>
      </c>
      <c r="AY47" s="362">
        <v>375</v>
      </c>
      <c r="AZ47" s="362">
        <v>319</v>
      </c>
      <c r="BA47" s="362">
        <v>225</v>
      </c>
      <c r="BB47" s="363">
        <v>355</v>
      </c>
      <c r="BC47" s="362">
        <v>250</v>
      </c>
      <c r="BD47" s="419">
        <v>382</v>
      </c>
      <c r="BE47" s="362">
        <v>225</v>
      </c>
      <c r="BF47" s="362">
        <v>263</v>
      </c>
      <c r="BG47" s="362">
        <v>215</v>
      </c>
      <c r="BH47" s="363">
        <v>313</v>
      </c>
      <c r="BI47" s="362">
        <v>255</v>
      </c>
      <c r="BJ47" s="419">
        <v>313</v>
      </c>
      <c r="BK47" s="362">
        <v>215</v>
      </c>
      <c r="BL47" s="362">
        <v>211</v>
      </c>
      <c r="BM47" s="362">
        <v>225</v>
      </c>
      <c r="BN47" s="407">
        <v>225</v>
      </c>
      <c r="BO47" s="362">
        <v>250</v>
      </c>
      <c r="BP47" s="419">
        <v>250</v>
      </c>
      <c r="BQ47" s="362">
        <v>250</v>
      </c>
      <c r="BR47" s="362">
        <v>166</v>
      </c>
      <c r="BS47" s="362">
        <v>195</v>
      </c>
      <c r="BT47" s="363">
        <v>246</v>
      </c>
      <c r="BU47" s="362">
        <v>160</v>
      </c>
      <c r="BV47" s="419">
        <v>183</v>
      </c>
      <c r="BW47" s="362">
        <v>160</v>
      </c>
      <c r="BX47" s="362">
        <v>449</v>
      </c>
      <c r="BY47" s="362">
        <v>425</v>
      </c>
      <c r="BZ47" s="363">
        <v>439</v>
      </c>
      <c r="CA47" s="362">
        <v>425</v>
      </c>
      <c r="CB47" s="419">
        <v>531</v>
      </c>
      <c r="CC47" s="362">
        <v>425</v>
      </c>
      <c r="CD47" s="362">
        <v>315</v>
      </c>
      <c r="CE47" s="362">
        <v>315</v>
      </c>
      <c r="CF47" s="363">
        <v>355</v>
      </c>
      <c r="CG47" s="362">
        <v>300</v>
      </c>
      <c r="CH47" s="419">
        <v>333</v>
      </c>
      <c r="CI47" s="362">
        <v>315</v>
      </c>
      <c r="CJ47" s="362">
        <v>100</v>
      </c>
      <c r="CK47" s="362">
        <v>100</v>
      </c>
      <c r="CL47" s="363">
        <v>93</v>
      </c>
      <c r="CM47" s="362">
        <v>100</v>
      </c>
      <c r="CN47" s="419">
        <v>108</v>
      </c>
      <c r="CO47" s="362">
        <v>100</v>
      </c>
      <c r="CP47" s="362">
        <v>55</v>
      </c>
      <c r="CQ47" s="362">
        <v>75</v>
      </c>
      <c r="CR47" s="363">
        <v>75</v>
      </c>
      <c r="CS47" s="362">
        <v>75</v>
      </c>
      <c r="CT47" s="419">
        <v>75</v>
      </c>
      <c r="CU47" s="362">
        <v>75</v>
      </c>
      <c r="CV47" s="362">
        <v>105</v>
      </c>
      <c r="CW47" s="362">
        <v>140</v>
      </c>
      <c r="CX47" s="363">
        <v>140</v>
      </c>
      <c r="CY47" s="362">
        <v>145</v>
      </c>
      <c r="CZ47" s="419">
        <v>139</v>
      </c>
      <c r="DA47" s="362">
        <v>140</v>
      </c>
      <c r="DB47" s="362">
        <v>75</v>
      </c>
      <c r="DC47" s="362">
        <v>75</v>
      </c>
      <c r="DD47" s="363">
        <v>77</v>
      </c>
      <c r="DE47" s="362">
        <v>75</v>
      </c>
      <c r="DF47" s="419">
        <v>75</v>
      </c>
      <c r="DG47" s="362">
        <v>75</v>
      </c>
      <c r="DH47" s="362">
        <v>54</v>
      </c>
      <c r="DI47" s="362">
        <v>60</v>
      </c>
      <c r="DJ47" s="363">
        <v>69</v>
      </c>
      <c r="DK47" s="362">
        <v>60</v>
      </c>
      <c r="DL47" s="419">
        <v>53</v>
      </c>
      <c r="DM47" s="362">
        <v>60</v>
      </c>
      <c r="DN47" s="408" t="s">
        <v>79</v>
      </c>
      <c r="DO47" s="408"/>
    </row>
    <row r="48" spans="1:119" s="352" customFormat="1" ht="42.75" customHeight="1" x14ac:dyDescent="0.25">
      <c r="A48" s="362" t="s">
        <v>41</v>
      </c>
      <c r="B48" s="406" t="s">
        <v>411</v>
      </c>
      <c r="C48" s="406"/>
      <c r="D48" s="362">
        <f t="shared" si="27"/>
        <v>801</v>
      </c>
      <c r="E48" s="362">
        <f t="shared" si="27"/>
        <v>1015</v>
      </c>
      <c r="F48" s="362">
        <f t="shared" si="27"/>
        <v>1135</v>
      </c>
      <c r="G48" s="362">
        <f t="shared" si="27"/>
        <v>1235</v>
      </c>
      <c r="H48" s="362">
        <f t="shared" si="27"/>
        <v>1369</v>
      </c>
      <c r="I48" s="362">
        <f t="shared" si="27"/>
        <v>1330</v>
      </c>
      <c r="J48" s="362">
        <v>25</v>
      </c>
      <c r="K48" s="362">
        <v>50</v>
      </c>
      <c r="L48" s="363">
        <v>50</v>
      </c>
      <c r="M48" s="362">
        <v>100</v>
      </c>
      <c r="N48" s="419">
        <v>100</v>
      </c>
      <c r="O48" s="362">
        <v>75</v>
      </c>
      <c r="P48" s="362">
        <v>50</v>
      </c>
      <c r="Q48" s="362">
        <v>50</v>
      </c>
      <c r="R48" s="363">
        <v>50</v>
      </c>
      <c r="S48" s="362">
        <v>75</v>
      </c>
      <c r="T48" s="419">
        <v>75</v>
      </c>
      <c r="U48" s="362">
        <v>100</v>
      </c>
      <c r="V48" s="362"/>
      <c r="W48" s="362"/>
      <c r="X48" s="363"/>
      <c r="Y48" s="362"/>
      <c r="Z48" s="419"/>
      <c r="AA48" s="362"/>
      <c r="AB48" s="362"/>
      <c r="AC48" s="362">
        <v>25</v>
      </c>
      <c r="AD48" s="363">
        <v>25</v>
      </c>
      <c r="AE48" s="362">
        <v>25</v>
      </c>
      <c r="AF48" s="419">
        <v>45</v>
      </c>
      <c r="AG48" s="362">
        <v>50</v>
      </c>
      <c r="AH48" s="362">
        <v>125</v>
      </c>
      <c r="AI48" s="362">
        <v>125</v>
      </c>
      <c r="AJ48" s="363">
        <v>125</v>
      </c>
      <c r="AK48" s="362">
        <v>125</v>
      </c>
      <c r="AL48" s="419">
        <v>137</v>
      </c>
      <c r="AM48" s="362">
        <v>125</v>
      </c>
      <c r="AN48" s="294"/>
      <c r="AO48" s="294"/>
      <c r="AP48" s="295"/>
      <c r="AQ48" s="294"/>
      <c r="AR48" s="294"/>
      <c r="AS48" s="294"/>
      <c r="AT48" s="362">
        <v>121</v>
      </c>
      <c r="AU48" s="362">
        <v>200</v>
      </c>
      <c r="AV48" s="363">
        <v>200</v>
      </c>
      <c r="AW48" s="362">
        <v>200</v>
      </c>
      <c r="AX48" s="419">
        <v>175</v>
      </c>
      <c r="AY48" s="362">
        <v>200</v>
      </c>
      <c r="AZ48" s="362">
        <v>144</v>
      </c>
      <c r="BA48" s="362">
        <v>125</v>
      </c>
      <c r="BB48" s="363">
        <v>220</v>
      </c>
      <c r="BC48" s="362">
        <v>150</v>
      </c>
      <c r="BD48" s="419">
        <v>243</v>
      </c>
      <c r="BE48" s="362">
        <v>140</v>
      </c>
      <c r="BF48" s="362"/>
      <c r="BG48" s="362"/>
      <c r="BH48" s="363"/>
      <c r="BI48" s="362"/>
      <c r="BJ48" s="419"/>
      <c r="BK48" s="362"/>
      <c r="BL48" s="362">
        <v>25</v>
      </c>
      <c r="BM48" s="362">
        <v>50</v>
      </c>
      <c r="BN48" s="407">
        <v>50</v>
      </c>
      <c r="BO48" s="362">
        <v>75</v>
      </c>
      <c r="BP48" s="419">
        <v>75</v>
      </c>
      <c r="BQ48" s="362">
        <v>125</v>
      </c>
      <c r="BR48" s="362"/>
      <c r="BS48" s="362"/>
      <c r="BT48" s="363"/>
      <c r="BU48" s="362"/>
      <c r="BV48" s="419"/>
      <c r="BW48" s="362"/>
      <c r="BX48" s="362">
        <v>175</v>
      </c>
      <c r="BY48" s="362">
        <v>200</v>
      </c>
      <c r="BZ48" s="363">
        <v>203</v>
      </c>
      <c r="CA48" s="362">
        <v>225</v>
      </c>
      <c r="CB48" s="419">
        <v>254</v>
      </c>
      <c r="CC48" s="362">
        <v>200</v>
      </c>
      <c r="CD48" s="362">
        <v>72</v>
      </c>
      <c r="CE48" s="362">
        <v>75</v>
      </c>
      <c r="CF48" s="363">
        <v>115</v>
      </c>
      <c r="CG48" s="362">
        <v>75</v>
      </c>
      <c r="CH48" s="419">
        <v>109</v>
      </c>
      <c r="CI48" s="362">
        <v>100</v>
      </c>
      <c r="CJ48" s="362">
        <v>25</v>
      </c>
      <c r="CK48" s="362">
        <v>50</v>
      </c>
      <c r="CL48" s="363">
        <v>43</v>
      </c>
      <c r="CM48" s="362">
        <v>25</v>
      </c>
      <c r="CN48" s="419">
        <v>28</v>
      </c>
      <c r="CO48" s="362">
        <v>75</v>
      </c>
      <c r="CP48" s="362">
        <v>16</v>
      </c>
      <c r="CQ48" s="362">
        <v>20</v>
      </c>
      <c r="CR48" s="363">
        <v>20</v>
      </c>
      <c r="CS48" s="362">
        <v>25</v>
      </c>
      <c r="CT48" s="419">
        <v>25</v>
      </c>
      <c r="CU48" s="362">
        <v>25</v>
      </c>
      <c r="CV48" s="362">
        <v>23</v>
      </c>
      <c r="CW48" s="362">
        <v>25</v>
      </c>
      <c r="CX48" s="363">
        <v>25</v>
      </c>
      <c r="CY48" s="362">
        <v>95</v>
      </c>
      <c r="CZ48" s="419">
        <v>90</v>
      </c>
      <c r="DA48" s="362">
        <v>90</v>
      </c>
      <c r="DB48" s="362"/>
      <c r="DC48" s="362"/>
      <c r="DD48" s="363"/>
      <c r="DE48" s="362"/>
      <c r="DF48" s="419"/>
      <c r="DG48" s="362"/>
      <c r="DH48" s="362"/>
      <c r="DI48" s="362">
        <v>20</v>
      </c>
      <c r="DJ48" s="363">
        <v>9</v>
      </c>
      <c r="DK48" s="362">
        <v>40</v>
      </c>
      <c r="DL48" s="419">
        <v>13</v>
      </c>
      <c r="DM48" s="362">
        <v>25</v>
      </c>
      <c r="DN48" s="408" t="s">
        <v>81</v>
      </c>
      <c r="DO48" s="408"/>
    </row>
    <row r="49" spans="1:119" s="352" customFormat="1" ht="30.75" customHeight="1" x14ac:dyDescent="0.25">
      <c r="A49" s="362" t="s">
        <v>47</v>
      </c>
      <c r="B49" s="406" t="s">
        <v>40</v>
      </c>
      <c r="C49" s="406"/>
      <c r="D49" s="362">
        <f t="shared" si="27"/>
        <v>2102</v>
      </c>
      <c r="E49" s="362">
        <f t="shared" si="27"/>
        <v>2368</v>
      </c>
      <c r="F49" s="362">
        <f t="shared" si="27"/>
        <v>2190</v>
      </c>
      <c r="G49" s="362">
        <f t="shared" si="27"/>
        <v>2800</v>
      </c>
      <c r="H49" s="362">
        <f t="shared" si="27"/>
        <v>2545</v>
      </c>
      <c r="I49" s="362">
        <f t="shared" si="27"/>
        <v>2633</v>
      </c>
      <c r="J49" s="362">
        <v>136</v>
      </c>
      <c r="K49" s="362">
        <v>253</v>
      </c>
      <c r="L49" s="363">
        <v>253</v>
      </c>
      <c r="M49" s="362">
        <v>236</v>
      </c>
      <c r="N49" s="419">
        <v>219</v>
      </c>
      <c r="O49" s="362">
        <v>197</v>
      </c>
      <c r="P49" s="362">
        <v>93</v>
      </c>
      <c r="Q49" s="362">
        <v>145</v>
      </c>
      <c r="R49" s="363">
        <v>143</v>
      </c>
      <c r="S49" s="362">
        <v>188</v>
      </c>
      <c r="T49" s="419">
        <v>157</v>
      </c>
      <c r="U49" s="362">
        <v>152</v>
      </c>
      <c r="V49" s="362">
        <v>132</v>
      </c>
      <c r="W49" s="362">
        <v>170</v>
      </c>
      <c r="X49" s="363">
        <v>170</v>
      </c>
      <c r="Y49" s="362">
        <f>W49</f>
        <v>170</v>
      </c>
      <c r="Z49" s="419">
        <v>158</v>
      </c>
      <c r="AA49" s="362">
        <f>Y49</f>
        <v>170</v>
      </c>
      <c r="AB49" s="362">
        <v>60</v>
      </c>
      <c r="AC49" s="362">
        <v>79</v>
      </c>
      <c r="AD49" s="363">
        <v>79</v>
      </c>
      <c r="AE49" s="362">
        <v>81</v>
      </c>
      <c r="AF49" s="419">
        <v>68</v>
      </c>
      <c r="AG49" s="362">
        <v>113</v>
      </c>
      <c r="AH49" s="362">
        <v>42</v>
      </c>
      <c r="AI49" s="362">
        <v>64</v>
      </c>
      <c r="AJ49" s="365">
        <v>62</v>
      </c>
      <c r="AK49" s="362">
        <v>126</v>
      </c>
      <c r="AL49" s="419">
        <v>111</v>
      </c>
      <c r="AM49" s="362">
        <v>124</v>
      </c>
      <c r="AN49" s="294">
        <v>42</v>
      </c>
      <c r="AO49" s="294">
        <v>37</v>
      </c>
      <c r="AP49" s="295">
        <v>37</v>
      </c>
      <c r="AQ49" s="294">
        <v>37</v>
      </c>
      <c r="AR49" s="294">
        <v>36</v>
      </c>
      <c r="AS49" s="294">
        <v>47</v>
      </c>
      <c r="AT49" s="362">
        <v>264</v>
      </c>
      <c r="AU49" s="362">
        <v>330</v>
      </c>
      <c r="AV49" s="363">
        <v>330</v>
      </c>
      <c r="AW49" s="362">
        <v>412</v>
      </c>
      <c r="AX49" s="419">
        <v>310</v>
      </c>
      <c r="AY49" s="362">
        <v>299</v>
      </c>
      <c r="AZ49" s="362">
        <v>173</v>
      </c>
      <c r="BA49" s="362">
        <v>151</v>
      </c>
      <c r="BB49" s="363">
        <v>147</v>
      </c>
      <c r="BC49" s="362">
        <v>208</v>
      </c>
      <c r="BD49" s="419">
        <v>128</v>
      </c>
      <c r="BE49" s="362">
        <v>277</v>
      </c>
      <c r="BF49" s="362">
        <v>100</v>
      </c>
      <c r="BG49" s="362">
        <v>122</v>
      </c>
      <c r="BH49" s="363">
        <v>147</v>
      </c>
      <c r="BI49" s="362">
        <v>153</v>
      </c>
      <c r="BJ49" s="419">
        <v>147</v>
      </c>
      <c r="BK49" s="362">
        <v>187</v>
      </c>
      <c r="BL49" s="362">
        <v>126</v>
      </c>
      <c r="BM49" s="362">
        <v>147</v>
      </c>
      <c r="BN49" s="407">
        <v>147</v>
      </c>
      <c r="BO49" s="362">
        <v>190</v>
      </c>
      <c r="BP49" s="419">
        <v>198</v>
      </c>
      <c r="BQ49" s="362">
        <v>135</v>
      </c>
      <c r="BR49" s="362">
        <v>109</v>
      </c>
      <c r="BS49" s="362">
        <v>142</v>
      </c>
      <c r="BT49" s="363">
        <v>142</v>
      </c>
      <c r="BU49" s="362">
        <v>176</v>
      </c>
      <c r="BV49" s="419">
        <v>148</v>
      </c>
      <c r="BW49" s="362">
        <v>142</v>
      </c>
      <c r="BX49" s="362">
        <v>274</v>
      </c>
      <c r="BY49" s="362">
        <v>186</v>
      </c>
      <c r="BZ49" s="363">
        <v>182</v>
      </c>
      <c r="CA49" s="362">
        <v>243</v>
      </c>
      <c r="CB49" s="419">
        <v>225</v>
      </c>
      <c r="CC49" s="362">
        <v>250</v>
      </c>
      <c r="CD49" s="362">
        <v>164</v>
      </c>
      <c r="CE49" s="362">
        <v>200</v>
      </c>
      <c r="CF49" s="363">
        <v>193</v>
      </c>
      <c r="CG49" s="362">
        <v>180</v>
      </c>
      <c r="CH49" s="419">
        <v>162</v>
      </c>
      <c r="CI49" s="362">
        <v>180</v>
      </c>
      <c r="CJ49" s="362">
        <v>78</v>
      </c>
      <c r="CK49" s="362">
        <v>65</v>
      </c>
      <c r="CL49" s="363">
        <v>65</v>
      </c>
      <c r="CM49" s="362">
        <v>100</v>
      </c>
      <c r="CN49" s="419">
        <v>93</v>
      </c>
      <c r="CO49" s="362">
        <v>45</v>
      </c>
      <c r="CP49" s="362">
        <v>78</v>
      </c>
      <c r="CQ49" s="362">
        <v>86</v>
      </c>
      <c r="CR49" s="363">
        <v>55</v>
      </c>
      <c r="CS49" s="362">
        <v>69</v>
      </c>
      <c r="CT49" s="419">
        <v>63</v>
      </c>
      <c r="CU49" s="362">
        <v>58</v>
      </c>
      <c r="CV49" s="362">
        <v>108</v>
      </c>
      <c r="CW49" s="362">
        <v>76</v>
      </c>
      <c r="CX49" s="363">
        <v>74</v>
      </c>
      <c r="CY49" s="362">
        <v>119</v>
      </c>
      <c r="CZ49" s="419">
        <v>100</v>
      </c>
      <c r="DA49" s="362">
        <v>126</v>
      </c>
      <c r="DB49" s="362">
        <v>37</v>
      </c>
      <c r="DC49" s="362">
        <v>42</v>
      </c>
      <c r="DD49" s="363">
        <v>42</v>
      </c>
      <c r="DE49" s="362">
        <v>61</v>
      </c>
      <c r="DF49" s="419">
        <v>48</v>
      </c>
      <c r="DG49" s="362">
        <v>76</v>
      </c>
      <c r="DH49" s="362">
        <v>86</v>
      </c>
      <c r="DI49" s="362">
        <v>73</v>
      </c>
      <c r="DJ49" s="363">
        <v>69</v>
      </c>
      <c r="DK49" s="362">
        <v>51</v>
      </c>
      <c r="DL49" s="419">
        <v>27</v>
      </c>
      <c r="DM49" s="362">
        <v>55</v>
      </c>
      <c r="DN49" s="408" t="s">
        <v>79</v>
      </c>
      <c r="DO49" s="408" t="s">
        <v>904</v>
      </c>
    </row>
    <row r="50" spans="1:119" ht="31.5" x14ac:dyDescent="0.25">
      <c r="A50" s="438" t="s">
        <v>51</v>
      </c>
      <c r="B50" s="293" t="s">
        <v>42</v>
      </c>
      <c r="C50" s="293"/>
      <c r="D50" s="294">
        <f t="shared" si="27"/>
        <v>0</v>
      </c>
      <c r="E50" s="323">
        <f t="shared" si="27"/>
        <v>16</v>
      </c>
      <c r="F50" s="294">
        <f t="shared" si="27"/>
        <v>13</v>
      </c>
      <c r="G50" s="294">
        <f t="shared" si="27"/>
        <v>49</v>
      </c>
      <c r="H50" s="294">
        <f t="shared" si="27"/>
        <v>42</v>
      </c>
      <c r="I50" s="294">
        <f t="shared" si="27"/>
        <v>238</v>
      </c>
      <c r="J50" s="294">
        <v>0</v>
      </c>
      <c r="K50" s="294">
        <v>0</v>
      </c>
      <c r="L50" s="295">
        <v>0</v>
      </c>
      <c r="M50" s="294">
        <v>0</v>
      </c>
      <c r="N50" s="324" t="s">
        <v>104</v>
      </c>
      <c r="O50" s="294">
        <v>0</v>
      </c>
      <c r="P50" s="294">
        <v>0</v>
      </c>
      <c r="Q50" s="294">
        <v>0</v>
      </c>
      <c r="R50" s="295"/>
      <c r="S50" s="294">
        <v>0</v>
      </c>
      <c r="T50" s="324">
        <v>0</v>
      </c>
      <c r="U50" s="294">
        <v>23</v>
      </c>
      <c r="V50" s="294"/>
      <c r="W50" s="294"/>
      <c r="X50" s="295"/>
      <c r="Y50" s="294"/>
      <c r="Z50" s="324"/>
      <c r="AA50" s="294"/>
      <c r="AB50" s="294">
        <v>0</v>
      </c>
      <c r="AC50" s="294">
        <v>0</v>
      </c>
      <c r="AD50" s="295"/>
      <c r="AE50" s="294"/>
      <c r="AF50" s="324">
        <v>0</v>
      </c>
      <c r="AG50" s="294">
        <v>0</v>
      </c>
      <c r="AH50" s="294">
        <v>0</v>
      </c>
      <c r="AI50" s="294">
        <v>0</v>
      </c>
      <c r="AJ50" s="295">
        <v>0</v>
      </c>
      <c r="AK50" s="294">
        <v>0</v>
      </c>
      <c r="AL50" s="324">
        <v>0</v>
      </c>
      <c r="AM50" s="294">
        <v>40</v>
      </c>
      <c r="AN50" s="294">
        <v>0</v>
      </c>
      <c r="AO50" s="294">
        <v>0</v>
      </c>
      <c r="AP50" s="295"/>
      <c r="AQ50" s="294">
        <v>0</v>
      </c>
      <c r="AR50" s="294"/>
      <c r="AS50" s="294">
        <v>0</v>
      </c>
      <c r="AT50" s="294">
        <v>0</v>
      </c>
      <c r="AU50" s="294">
        <v>0</v>
      </c>
      <c r="AV50" s="387" t="s">
        <v>766</v>
      </c>
      <c r="AW50" s="294">
        <v>0</v>
      </c>
      <c r="AX50" s="324">
        <v>0</v>
      </c>
      <c r="AY50" s="294">
        <v>48</v>
      </c>
      <c r="AZ50" s="294">
        <v>0</v>
      </c>
      <c r="BA50" s="294">
        <v>0</v>
      </c>
      <c r="BB50" s="295"/>
      <c r="BC50" s="294">
        <v>0</v>
      </c>
      <c r="BD50" s="324">
        <v>0</v>
      </c>
      <c r="BE50" s="294">
        <v>0</v>
      </c>
      <c r="BF50" s="294">
        <v>0</v>
      </c>
      <c r="BG50" s="294">
        <v>0</v>
      </c>
      <c r="BH50" s="295"/>
      <c r="BI50" s="294">
        <v>0</v>
      </c>
      <c r="BJ50" s="324"/>
      <c r="BK50" s="294">
        <v>0</v>
      </c>
      <c r="BL50" s="294">
        <v>0</v>
      </c>
      <c r="BM50" s="294">
        <v>0</v>
      </c>
      <c r="BN50" s="389">
        <v>0</v>
      </c>
      <c r="BO50" s="294">
        <v>0</v>
      </c>
      <c r="BP50" s="324">
        <v>0</v>
      </c>
      <c r="BQ50" s="294">
        <v>0</v>
      </c>
      <c r="BR50" s="294">
        <v>0</v>
      </c>
      <c r="BS50" s="294">
        <v>0</v>
      </c>
      <c r="BT50" s="295"/>
      <c r="BU50" s="294">
        <v>0</v>
      </c>
      <c r="BV50" s="324"/>
      <c r="BW50" s="294">
        <v>0</v>
      </c>
      <c r="BX50" s="294">
        <v>0</v>
      </c>
      <c r="BY50" s="294">
        <v>0</v>
      </c>
      <c r="BZ50" s="295"/>
      <c r="CA50" s="294">
        <v>16</v>
      </c>
      <c r="CB50" s="324">
        <v>16</v>
      </c>
      <c r="CC50" s="294">
        <v>90</v>
      </c>
      <c r="CD50" s="294">
        <v>0</v>
      </c>
      <c r="CE50" s="294">
        <v>0</v>
      </c>
      <c r="CF50" s="295" t="s">
        <v>777</v>
      </c>
      <c r="CG50" s="294">
        <v>0</v>
      </c>
      <c r="CH50" s="324" t="s">
        <v>777</v>
      </c>
      <c r="CI50" s="294">
        <v>17</v>
      </c>
      <c r="CJ50" s="294">
        <v>0</v>
      </c>
      <c r="CK50" s="294">
        <v>0</v>
      </c>
      <c r="CL50" s="295">
        <v>0</v>
      </c>
      <c r="CM50" s="294">
        <v>0</v>
      </c>
      <c r="CN50" s="324"/>
      <c r="CO50" s="294">
        <v>0</v>
      </c>
      <c r="CP50" s="294">
        <v>0</v>
      </c>
      <c r="CQ50" s="294">
        <v>0</v>
      </c>
      <c r="CR50" s="295"/>
      <c r="CS50" s="294">
        <v>18</v>
      </c>
      <c r="CT50" s="324">
        <v>17</v>
      </c>
      <c r="CU50" s="294">
        <v>0</v>
      </c>
      <c r="CV50" s="294">
        <v>0</v>
      </c>
      <c r="CW50" s="294">
        <v>16</v>
      </c>
      <c r="CX50" s="295">
        <v>13</v>
      </c>
      <c r="CY50" s="294">
        <v>15</v>
      </c>
      <c r="CZ50" s="324">
        <v>9</v>
      </c>
      <c r="DA50" s="294">
        <v>20</v>
      </c>
      <c r="DB50" s="294">
        <v>0</v>
      </c>
      <c r="DC50" s="294">
        <v>0</v>
      </c>
      <c r="DD50" s="295"/>
      <c r="DE50" s="294">
        <v>0</v>
      </c>
      <c r="DF50" s="324"/>
      <c r="DG50" s="294">
        <v>0</v>
      </c>
      <c r="DH50" s="294"/>
      <c r="DI50" s="294"/>
      <c r="DJ50" s="295">
        <v>0</v>
      </c>
      <c r="DK50" s="294"/>
      <c r="DL50" s="324">
        <v>0</v>
      </c>
      <c r="DM50" s="294"/>
      <c r="DN50" s="228" t="s">
        <v>81</v>
      </c>
      <c r="DO50" s="408" t="s">
        <v>904</v>
      </c>
    </row>
    <row r="51" spans="1:119" ht="47.25" x14ac:dyDescent="0.25">
      <c r="A51" s="438" t="s">
        <v>406</v>
      </c>
      <c r="B51" s="293" t="s">
        <v>44</v>
      </c>
      <c r="C51" s="293"/>
      <c r="D51" s="294">
        <f t="shared" si="27"/>
        <v>0</v>
      </c>
      <c r="E51" s="294">
        <f t="shared" si="27"/>
        <v>16</v>
      </c>
      <c r="F51" s="294">
        <f t="shared" si="27"/>
        <v>57</v>
      </c>
      <c r="G51" s="294">
        <f t="shared" si="27"/>
        <v>49</v>
      </c>
      <c r="H51" s="294">
        <f t="shared" si="27"/>
        <v>42</v>
      </c>
      <c r="I51" s="294">
        <f t="shared" si="27"/>
        <v>238</v>
      </c>
      <c r="J51" s="294">
        <v>0</v>
      </c>
      <c r="K51" s="294">
        <v>0</v>
      </c>
      <c r="L51" s="295"/>
      <c r="M51" s="294">
        <v>0</v>
      </c>
      <c r="N51" s="324" t="s">
        <v>104</v>
      </c>
      <c r="O51" s="294">
        <v>0</v>
      </c>
      <c r="P51" s="294">
        <v>0</v>
      </c>
      <c r="Q51" s="294">
        <v>0</v>
      </c>
      <c r="R51" s="295"/>
      <c r="S51" s="294">
        <v>0</v>
      </c>
      <c r="T51" s="324"/>
      <c r="U51" s="294">
        <v>23</v>
      </c>
      <c r="V51" s="294"/>
      <c r="W51" s="294"/>
      <c r="X51" s="295"/>
      <c r="Y51" s="294"/>
      <c r="Z51" s="324"/>
      <c r="AA51" s="294"/>
      <c r="AB51" s="294">
        <v>0</v>
      </c>
      <c r="AC51" s="294">
        <v>0</v>
      </c>
      <c r="AD51" s="295"/>
      <c r="AE51" s="294"/>
      <c r="AF51" s="324">
        <v>0</v>
      </c>
      <c r="AG51" s="294">
        <v>0</v>
      </c>
      <c r="AH51" s="294">
        <v>0</v>
      </c>
      <c r="AI51" s="294">
        <v>0</v>
      </c>
      <c r="AJ51" s="295">
        <v>0</v>
      </c>
      <c r="AK51" s="294">
        <v>0</v>
      </c>
      <c r="AL51" s="324">
        <v>0</v>
      </c>
      <c r="AM51" s="294">
        <v>40</v>
      </c>
      <c r="AN51" s="294">
        <v>0</v>
      </c>
      <c r="AO51" s="294">
        <v>0</v>
      </c>
      <c r="AP51" s="295"/>
      <c r="AQ51" s="294">
        <v>0</v>
      </c>
      <c r="AR51" s="294"/>
      <c r="AS51" s="294">
        <v>0</v>
      </c>
      <c r="AT51" s="294">
        <v>0</v>
      </c>
      <c r="AU51" s="294">
        <v>0</v>
      </c>
      <c r="AV51" s="387" t="s">
        <v>766</v>
      </c>
      <c r="AW51" s="294">
        <v>0</v>
      </c>
      <c r="AX51" s="324">
        <v>0</v>
      </c>
      <c r="AY51" s="294">
        <v>48</v>
      </c>
      <c r="AZ51" s="294">
        <v>0</v>
      </c>
      <c r="BA51" s="294">
        <v>0</v>
      </c>
      <c r="BB51" s="295"/>
      <c r="BC51" s="294">
        <v>0</v>
      </c>
      <c r="BD51" s="324"/>
      <c r="BE51" s="294">
        <v>0</v>
      </c>
      <c r="BF51" s="294">
        <v>0</v>
      </c>
      <c r="BG51" s="294">
        <v>0</v>
      </c>
      <c r="BH51" s="295"/>
      <c r="BI51" s="294">
        <v>0</v>
      </c>
      <c r="BJ51" s="324"/>
      <c r="BK51" s="294">
        <v>0</v>
      </c>
      <c r="BL51" s="294">
        <v>0</v>
      </c>
      <c r="BM51" s="294">
        <v>0</v>
      </c>
      <c r="BN51" s="389"/>
      <c r="BO51" s="294">
        <v>0</v>
      </c>
      <c r="BP51" s="324"/>
      <c r="BQ51" s="294">
        <v>0</v>
      </c>
      <c r="BR51" s="294">
        <v>0</v>
      </c>
      <c r="BS51" s="294">
        <v>0</v>
      </c>
      <c r="BT51" s="295"/>
      <c r="BU51" s="294">
        <v>0</v>
      </c>
      <c r="BV51" s="324"/>
      <c r="BW51" s="294">
        <v>0</v>
      </c>
      <c r="BX51" s="294">
        <v>0</v>
      </c>
      <c r="BY51" s="294">
        <v>0</v>
      </c>
      <c r="BZ51" s="295"/>
      <c r="CA51" s="294">
        <v>16</v>
      </c>
      <c r="CB51" s="324">
        <v>16</v>
      </c>
      <c r="CC51" s="294">
        <v>90</v>
      </c>
      <c r="CD51" s="294">
        <v>0</v>
      </c>
      <c r="CE51" s="294">
        <v>0</v>
      </c>
      <c r="CF51" s="295" t="s">
        <v>777</v>
      </c>
      <c r="CG51" s="294">
        <v>0</v>
      </c>
      <c r="CH51" s="324" t="s">
        <v>777</v>
      </c>
      <c r="CI51" s="294">
        <v>17</v>
      </c>
      <c r="CJ51" s="294">
        <v>0</v>
      </c>
      <c r="CK51" s="294">
        <v>0</v>
      </c>
      <c r="CL51" s="295"/>
      <c r="CM51" s="294">
        <v>0</v>
      </c>
      <c r="CN51" s="324">
        <v>0</v>
      </c>
      <c r="CO51" s="294">
        <v>0</v>
      </c>
      <c r="CP51" s="294">
        <v>0</v>
      </c>
      <c r="CQ51" s="294">
        <v>0</v>
      </c>
      <c r="CR51" s="295"/>
      <c r="CS51" s="294">
        <v>18</v>
      </c>
      <c r="CT51" s="324">
        <v>17</v>
      </c>
      <c r="CU51" s="294">
        <v>0</v>
      </c>
      <c r="CV51" s="294">
        <v>0</v>
      </c>
      <c r="CW51" s="294">
        <v>16</v>
      </c>
      <c r="CX51" s="295">
        <v>13</v>
      </c>
      <c r="CY51" s="294">
        <v>15</v>
      </c>
      <c r="CZ51" s="324">
        <v>9</v>
      </c>
      <c r="DA51" s="294">
        <v>20</v>
      </c>
      <c r="DB51" s="294">
        <v>0</v>
      </c>
      <c r="DC51" s="294">
        <v>0</v>
      </c>
      <c r="DD51" s="295"/>
      <c r="DE51" s="294">
        <v>0</v>
      </c>
      <c r="DF51" s="324"/>
      <c r="DG51" s="294">
        <v>0</v>
      </c>
      <c r="DH51" s="294"/>
      <c r="DI51" s="294"/>
      <c r="DJ51" s="409">
        <v>44</v>
      </c>
      <c r="DK51" s="294"/>
      <c r="DL51" s="324"/>
      <c r="DM51" s="294"/>
      <c r="DN51" s="228" t="s">
        <v>80</v>
      </c>
      <c r="DO51" s="408" t="s">
        <v>904</v>
      </c>
    </row>
    <row r="52" spans="1:119" ht="55.5" customHeight="1" x14ac:dyDescent="0.25">
      <c r="A52" s="438" t="s">
        <v>407</v>
      </c>
      <c r="B52" s="293" t="s">
        <v>564</v>
      </c>
      <c r="C52" s="293"/>
      <c r="D52" s="294">
        <f t="shared" si="27"/>
        <v>0</v>
      </c>
      <c r="E52" s="294">
        <f t="shared" si="27"/>
        <v>0</v>
      </c>
      <c r="F52" s="294">
        <f t="shared" si="27"/>
        <v>0</v>
      </c>
      <c r="G52" s="294">
        <f t="shared" si="27"/>
        <v>11</v>
      </c>
      <c r="H52" s="294">
        <f t="shared" si="27"/>
        <v>0</v>
      </c>
      <c r="I52" s="294">
        <f t="shared" si="27"/>
        <v>26</v>
      </c>
      <c r="J52" s="294">
        <v>0</v>
      </c>
      <c r="K52" s="294">
        <v>0</v>
      </c>
      <c r="L52" s="295"/>
      <c r="M52" s="294">
        <v>0</v>
      </c>
      <c r="N52" s="324">
        <v>0</v>
      </c>
      <c r="O52" s="294">
        <v>0</v>
      </c>
      <c r="P52" s="294">
        <v>0</v>
      </c>
      <c r="Q52" s="294">
        <v>0</v>
      </c>
      <c r="R52" s="295"/>
      <c r="S52" s="294">
        <v>0</v>
      </c>
      <c r="T52" s="324"/>
      <c r="U52" s="294">
        <v>4</v>
      </c>
      <c r="V52" s="294"/>
      <c r="W52" s="294"/>
      <c r="X52" s="295"/>
      <c r="Y52" s="294"/>
      <c r="Z52" s="324"/>
      <c r="AA52" s="294"/>
      <c r="AB52" s="294">
        <v>0</v>
      </c>
      <c r="AC52" s="294">
        <v>0</v>
      </c>
      <c r="AD52" s="295"/>
      <c r="AE52" s="294">
        <v>0</v>
      </c>
      <c r="AF52" s="324"/>
      <c r="AG52" s="294">
        <v>0</v>
      </c>
      <c r="AH52" s="294">
        <v>0</v>
      </c>
      <c r="AI52" s="294">
        <v>0</v>
      </c>
      <c r="AJ52" s="295">
        <v>0</v>
      </c>
      <c r="AK52" s="294">
        <v>0</v>
      </c>
      <c r="AL52" s="324">
        <v>0</v>
      </c>
      <c r="AM52" s="294">
        <v>1</v>
      </c>
      <c r="AN52" s="294">
        <v>0</v>
      </c>
      <c r="AO52" s="294">
        <v>0</v>
      </c>
      <c r="AP52" s="295"/>
      <c r="AQ52" s="294">
        <v>0</v>
      </c>
      <c r="AR52" s="294"/>
      <c r="AS52" s="294">
        <v>0</v>
      </c>
      <c r="AT52" s="294">
        <v>0</v>
      </c>
      <c r="AU52" s="294">
        <v>0</v>
      </c>
      <c r="AV52" s="387" t="s">
        <v>766</v>
      </c>
      <c r="AW52" s="294">
        <v>10</v>
      </c>
      <c r="AX52" s="324">
        <v>0</v>
      </c>
      <c r="AY52" s="294">
        <v>20</v>
      </c>
      <c r="AZ52" s="294">
        <v>0</v>
      </c>
      <c r="BA52" s="294">
        <v>0</v>
      </c>
      <c r="BB52" s="295"/>
      <c r="BC52" s="294">
        <v>0</v>
      </c>
      <c r="BD52" s="324"/>
      <c r="BE52" s="294">
        <v>0</v>
      </c>
      <c r="BF52" s="294">
        <v>0</v>
      </c>
      <c r="BG52" s="294">
        <v>0</v>
      </c>
      <c r="BH52" s="295"/>
      <c r="BI52" s="294">
        <v>0</v>
      </c>
      <c r="BJ52" s="324"/>
      <c r="BK52" s="294">
        <v>0</v>
      </c>
      <c r="BL52" s="294">
        <v>0</v>
      </c>
      <c r="BM52" s="294">
        <v>0</v>
      </c>
      <c r="BN52" s="389"/>
      <c r="BO52" s="294">
        <v>0</v>
      </c>
      <c r="BP52" s="324"/>
      <c r="BQ52" s="294">
        <v>0</v>
      </c>
      <c r="BR52" s="294">
        <v>0</v>
      </c>
      <c r="BS52" s="294">
        <v>0</v>
      </c>
      <c r="BT52" s="295"/>
      <c r="BU52" s="294">
        <v>0</v>
      </c>
      <c r="BV52" s="324"/>
      <c r="BW52" s="294">
        <v>0</v>
      </c>
      <c r="BX52" s="294">
        <v>0</v>
      </c>
      <c r="BY52" s="294">
        <v>0</v>
      </c>
      <c r="BZ52" s="295"/>
      <c r="CA52" s="294"/>
      <c r="CB52" s="324">
        <v>0</v>
      </c>
      <c r="CC52" s="294"/>
      <c r="CD52" s="294">
        <v>0</v>
      </c>
      <c r="CE52" s="294">
        <v>0</v>
      </c>
      <c r="CF52" s="295" t="s">
        <v>777</v>
      </c>
      <c r="CG52" s="294">
        <v>0</v>
      </c>
      <c r="CH52" s="324" t="s">
        <v>777</v>
      </c>
      <c r="CI52" s="294">
        <v>0</v>
      </c>
      <c r="CJ52" s="294">
        <v>0</v>
      </c>
      <c r="CK52" s="294">
        <v>0</v>
      </c>
      <c r="CL52" s="295"/>
      <c r="CM52" s="294">
        <v>0</v>
      </c>
      <c r="CN52" s="324"/>
      <c r="CO52" s="294">
        <v>0</v>
      </c>
      <c r="CP52" s="294">
        <v>0</v>
      </c>
      <c r="CQ52" s="294">
        <v>0</v>
      </c>
      <c r="CR52" s="295"/>
      <c r="CS52" s="294">
        <v>1</v>
      </c>
      <c r="CT52" s="324">
        <v>0</v>
      </c>
      <c r="CU52" s="294">
        <v>1</v>
      </c>
      <c r="CV52" s="294">
        <v>0</v>
      </c>
      <c r="CW52" s="294">
        <v>0</v>
      </c>
      <c r="CX52" s="295"/>
      <c r="CY52" s="294">
        <v>0</v>
      </c>
      <c r="CZ52" s="324">
        <v>0</v>
      </c>
      <c r="DA52" s="294">
        <v>0</v>
      </c>
      <c r="DB52" s="294">
        <v>0</v>
      </c>
      <c r="DC52" s="294">
        <v>0</v>
      </c>
      <c r="DD52" s="295"/>
      <c r="DE52" s="294">
        <v>0</v>
      </c>
      <c r="DF52" s="324"/>
      <c r="DG52" s="294">
        <v>0</v>
      </c>
      <c r="DH52" s="294">
        <v>0</v>
      </c>
      <c r="DI52" s="294">
        <v>0</v>
      </c>
      <c r="DJ52" s="295"/>
      <c r="DK52" s="294">
        <v>0</v>
      </c>
      <c r="DL52" s="324"/>
      <c r="DM52" s="294">
        <v>0</v>
      </c>
      <c r="DN52" s="228" t="s">
        <v>83</v>
      </c>
      <c r="DO52" s="228" t="s">
        <v>895</v>
      </c>
    </row>
    <row r="53" spans="1:119" ht="39.75" customHeight="1" x14ac:dyDescent="0.25">
      <c r="A53" s="438" t="s">
        <v>53</v>
      </c>
      <c r="B53" s="293" t="s">
        <v>48</v>
      </c>
      <c r="C53" s="293"/>
      <c r="D53" s="294">
        <f>SUMIF($J$3:$DM$3,D$3,$J53:$DM53)</f>
        <v>110</v>
      </c>
      <c r="E53" s="294" t="str">
        <f>SUMIF($J$3:$DM$3,E$3,$J53:$DM53)&amp;" (не менее "&amp;" "&amp;350&amp;")"</f>
        <v>356 (не менее  350)</v>
      </c>
      <c r="F53" s="294" t="str">
        <f>SUMIF($J$3:$DM$3,F$3,$J53:$DM53)&amp;" (не менее "&amp;" "&amp;350&amp;")"</f>
        <v>353 (не менее  350)</v>
      </c>
      <c r="G53" s="294" t="str">
        <f>SUMIF($J$3:$DM$3,G$3,$J53:$DM53)&amp;" (не менее "&amp;" "&amp;500&amp;")"</f>
        <v>577 (не менее  500)</v>
      </c>
      <c r="H53" s="294" t="str">
        <f>SUMIF($J$3:$DM$3,H$3,$J53:$DM53)&amp;" (не менее "&amp;" "&amp;500&amp;")"</f>
        <v>453 (не менее  500)</v>
      </c>
      <c r="I53" s="294" t="str">
        <f>SUMIF($J$3:$DM$3,I$3,$J53:$DM53)&amp;" (не менее "&amp;" "&amp;700&amp;")"</f>
        <v>802 (не менее  700)</v>
      </c>
      <c r="J53" s="294"/>
      <c r="K53" s="294">
        <v>16</v>
      </c>
      <c r="L53" s="295">
        <v>16</v>
      </c>
      <c r="M53" s="294">
        <v>32</v>
      </c>
      <c r="N53" s="324">
        <v>26</v>
      </c>
      <c r="O53" s="294">
        <v>48</v>
      </c>
      <c r="P53" s="294">
        <v>0</v>
      </c>
      <c r="Q53" s="294">
        <v>14</v>
      </c>
      <c r="R53" s="295">
        <v>14</v>
      </c>
      <c r="S53" s="294">
        <v>36</v>
      </c>
      <c r="T53" s="324">
        <v>14</v>
      </c>
      <c r="U53" s="294">
        <v>39</v>
      </c>
      <c r="V53" s="294"/>
      <c r="W53" s="294"/>
      <c r="X53" s="409"/>
      <c r="Y53" s="294">
        <v>20</v>
      </c>
      <c r="Z53" s="324">
        <v>20</v>
      </c>
      <c r="AA53" s="294">
        <v>20</v>
      </c>
      <c r="AB53" s="294">
        <v>0</v>
      </c>
      <c r="AC53" s="324">
        <v>21</v>
      </c>
      <c r="AD53" s="295">
        <v>21</v>
      </c>
      <c r="AE53" s="294">
        <v>46</v>
      </c>
      <c r="AF53" s="324">
        <v>23</v>
      </c>
      <c r="AG53" s="294">
        <v>47</v>
      </c>
      <c r="AH53" s="294">
        <v>12</v>
      </c>
      <c r="AI53" s="294">
        <v>21</v>
      </c>
      <c r="AJ53" s="295">
        <v>21</v>
      </c>
      <c r="AK53" s="294">
        <v>14</v>
      </c>
      <c r="AL53" s="324">
        <v>64</v>
      </c>
      <c r="AM53" s="294">
        <v>40</v>
      </c>
      <c r="AN53" s="294"/>
      <c r="AO53" s="294"/>
      <c r="AP53" s="295"/>
      <c r="AQ53" s="294"/>
      <c r="AR53" s="294"/>
      <c r="AS53" s="294"/>
      <c r="AT53" s="294">
        <v>17</v>
      </c>
      <c r="AU53" s="294">
        <v>28</v>
      </c>
      <c r="AV53" s="295">
        <v>28</v>
      </c>
      <c r="AW53" s="294">
        <v>40</v>
      </c>
      <c r="AX53" s="324">
        <v>27</v>
      </c>
      <c r="AY53" s="294">
        <v>48</v>
      </c>
      <c r="AZ53" s="342">
        <v>13</v>
      </c>
      <c r="BA53" s="294">
        <v>18</v>
      </c>
      <c r="BB53" s="295">
        <v>18</v>
      </c>
      <c r="BC53" s="294">
        <v>28</v>
      </c>
      <c r="BD53" s="324">
        <v>18</v>
      </c>
      <c r="BE53" s="294">
        <v>75</v>
      </c>
      <c r="BF53" s="294">
        <v>0</v>
      </c>
      <c r="BG53" s="294">
        <v>0</v>
      </c>
      <c r="BH53" s="295">
        <v>0</v>
      </c>
      <c r="BI53" s="294">
        <v>20</v>
      </c>
      <c r="BJ53" s="324">
        <v>0</v>
      </c>
      <c r="BK53" s="294">
        <v>20</v>
      </c>
      <c r="BL53" s="294">
        <v>16</v>
      </c>
      <c r="BM53" s="294">
        <v>20</v>
      </c>
      <c r="BN53" s="389">
        <v>20</v>
      </c>
      <c r="BO53" s="294">
        <v>40</v>
      </c>
      <c r="BP53" s="324">
        <v>12</v>
      </c>
      <c r="BQ53" s="294">
        <v>60</v>
      </c>
      <c r="BR53" s="294">
        <v>0</v>
      </c>
      <c r="BS53" s="294">
        <v>66</v>
      </c>
      <c r="BT53" s="295">
        <v>66</v>
      </c>
      <c r="BU53" s="294">
        <v>96</v>
      </c>
      <c r="BV53" s="324">
        <v>72</v>
      </c>
      <c r="BW53" s="294">
        <v>96</v>
      </c>
      <c r="BX53" s="294">
        <v>25</v>
      </c>
      <c r="BY53" s="294">
        <v>32</v>
      </c>
      <c r="BZ53" s="295">
        <v>31</v>
      </c>
      <c r="CA53" s="294">
        <v>45</v>
      </c>
      <c r="CB53" s="324">
        <v>68</v>
      </c>
      <c r="CC53" s="294">
        <v>90</v>
      </c>
      <c r="CD53" s="294">
        <v>18</v>
      </c>
      <c r="CE53" s="294">
        <v>37</v>
      </c>
      <c r="CF53" s="295">
        <v>37</v>
      </c>
      <c r="CG53" s="294">
        <v>28</v>
      </c>
      <c r="CH53" s="324">
        <v>23</v>
      </c>
      <c r="CI53" s="294">
        <v>48</v>
      </c>
      <c r="CJ53" s="294">
        <v>0</v>
      </c>
      <c r="CK53" s="294">
        <v>16</v>
      </c>
      <c r="CL53" s="295">
        <v>16</v>
      </c>
      <c r="CM53" s="294">
        <v>18</v>
      </c>
      <c r="CN53" s="324">
        <v>14</v>
      </c>
      <c r="CO53" s="294">
        <v>18</v>
      </c>
      <c r="CP53" s="294"/>
      <c r="CQ53" s="324"/>
      <c r="CR53" s="295"/>
      <c r="CS53" s="294">
        <v>18</v>
      </c>
      <c r="CT53" s="324">
        <v>12</v>
      </c>
      <c r="CU53" s="294">
        <v>15</v>
      </c>
      <c r="CV53" s="294">
        <v>9</v>
      </c>
      <c r="CW53" s="324">
        <v>13</v>
      </c>
      <c r="CX53" s="295">
        <v>11</v>
      </c>
      <c r="CY53" s="294">
        <v>35</v>
      </c>
      <c r="CZ53" s="324">
        <v>12</v>
      </c>
      <c r="DA53" s="294">
        <v>42</v>
      </c>
      <c r="DB53" s="294">
        <v>0</v>
      </c>
      <c r="DC53" s="294">
        <v>42</v>
      </c>
      <c r="DD53" s="295">
        <v>42</v>
      </c>
      <c r="DE53" s="294">
        <v>61</v>
      </c>
      <c r="DF53" s="324">
        <v>48</v>
      </c>
      <c r="DG53" s="294">
        <v>76</v>
      </c>
      <c r="DH53" s="294">
        <v>0</v>
      </c>
      <c r="DI53" s="294">
        <v>12</v>
      </c>
      <c r="DJ53" s="295">
        <v>12</v>
      </c>
      <c r="DK53" s="294">
        <v>0</v>
      </c>
      <c r="DL53" s="324"/>
      <c r="DM53" s="294">
        <v>20</v>
      </c>
      <c r="DN53" s="228" t="s">
        <v>82</v>
      </c>
      <c r="DO53" s="228" t="s">
        <v>905</v>
      </c>
    </row>
    <row r="54" spans="1:119" ht="39.75" customHeight="1" x14ac:dyDescent="0.25">
      <c r="A54" s="438" t="s">
        <v>55</v>
      </c>
      <c r="B54" s="293" t="s">
        <v>50</v>
      </c>
      <c r="C54" s="293"/>
      <c r="D54" s="294">
        <f>SUMIF($J$3:$DM$3,D$3,$J54:$DM54)</f>
        <v>109</v>
      </c>
      <c r="E54" s="294" t="str">
        <f>SUMIF($J$3:$DM$3,E$3,$J54:$DM54)&amp;" (не менее "&amp;" "&amp;350&amp;")"</f>
        <v>351 (не менее  350)</v>
      </c>
      <c r="F54" s="294" t="str">
        <f>SUMIF($J$3:$DM$3,F$3,$J54:$DM54)&amp;" (не менее "&amp;" "&amp;350&amp;")"</f>
        <v>345 (не менее  350)</v>
      </c>
      <c r="G54" s="294" t="str">
        <f>SUMIF($J$3:$DM$3,G$3,$J54:$DM54)&amp;" (не менее "&amp;" "&amp;498&amp;")"</f>
        <v>575 (не менее  498)</v>
      </c>
      <c r="H54" s="294" t="str">
        <f>SUMIF($J$3:$DM$3,H$3,$J54:$DM54)&amp;" (не менее "&amp;" "&amp;498&amp;")"</f>
        <v>437 (не менее  498)</v>
      </c>
      <c r="I54" s="294" t="str">
        <f>SUMIF($J$3:$DM$3,I$3,$J54:$DM54)&amp;" (не менее "&amp;" "&amp;690&amp;")"</f>
        <v>794 (не менее  690)</v>
      </c>
      <c r="J54" s="294"/>
      <c r="K54" s="294">
        <v>16</v>
      </c>
      <c r="L54" s="295">
        <v>16</v>
      </c>
      <c r="M54" s="294">
        <v>32</v>
      </c>
      <c r="N54" s="324">
        <v>26</v>
      </c>
      <c r="O54" s="294">
        <v>48</v>
      </c>
      <c r="P54" s="294">
        <v>0</v>
      </c>
      <c r="Q54" s="294">
        <v>14</v>
      </c>
      <c r="R54" s="295">
        <v>14</v>
      </c>
      <c r="S54" s="294">
        <v>36</v>
      </c>
      <c r="T54" s="324">
        <v>4</v>
      </c>
      <c r="U54" s="294">
        <v>39</v>
      </c>
      <c r="V54" s="286"/>
      <c r="W54" s="286"/>
      <c r="X54" s="295"/>
      <c r="Y54" s="294">
        <v>20</v>
      </c>
      <c r="Z54" s="324">
        <v>20</v>
      </c>
      <c r="AA54" s="294">
        <v>20</v>
      </c>
      <c r="AB54" s="294">
        <v>0</v>
      </c>
      <c r="AC54" s="324">
        <v>21</v>
      </c>
      <c r="AD54" s="295">
        <v>21</v>
      </c>
      <c r="AE54" s="294">
        <v>46</v>
      </c>
      <c r="AF54" s="324">
        <v>22</v>
      </c>
      <c r="AG54" s="294">
        <v>47</v>
      </c>
      <c r="AH54" s="294">
        <v>12</v>
      </c>
      <c r="AI54" s="294">
        <v>21</v>
      </c>
      <c r="AJ54" s="295">
        <v>21</v>
      </c>
      <c r="AK54" s="294">
        <v>14</v>
      </c>
      <c r="AL54" s="324">
        <v>64</v>
      </c>
      <c r="AM54" s="294">
        <v>40</v>
      </c>
      <c r="AN54" s="294"/>
      <c r="AO54" s="294"/>
      <c r="AP54" s="295"/>
      <c r="AQ54" s="294"/>
      <c r="AR54" s="294"/>
      <c r="AS54" s="294"/>
      <c r="AT54" s="294">
        <v>17</v>
      </c>
      <c r="AU54" s="294">
        <v>28</v>
      </c>
      <c r="AV54" s="295">
        <v>28</v>
      </c>
      <c r="AW54" s="294">
        <v>40</v>
      </c>
      <c r="AX54" s="324">
        <v>27</v>
      </c>
      <c r="AY54" s="294">
        <v>48</v>
      </c>
      <c r="AZ54" s="294">
        <v>12</v>
      </c>
      <c r="BA54" s="294">
        <v>17</v>
      </c>
      <c r="BB54" s="295">
        <v>18</v>
      </c>
      <c r="BC54" s="294">
        <v>26</v>
      </c>
      <c r="BD54" s="324">
        <v>18</v>
      </c>
      <c r="BE54" s="294">
        <v>70</v>
      </c>
      <c r="BF54" s="294">
        <v>0</v>
      </c>
      <c r="BG54" s="294">
        <v>0</v>
      </c>
      <c r="BH54" s="295"/>
      <c r="BI54" s="294">
        <v>20</v>
      </c>
      <c r="BJ54" s="324"/>
      <c r="BK54" s="294">
        <v>20</v>
      </c>
      <c r="BL54" s="294">
        <v>16</v>
      </c>
      <c r="BM54" s="294">
        <v>20</v>
      </c>
      <c r="BN54" s="389">
        <v>12</v>
      </c>
      <c r="BO54" s="294">
        <v>40</v>
      </c>
      <c r="BP54" s="324">
        <v>12</v>
      </c>
      <c r="BQ54" s="294">
        <v>60</v>
      </c>
      <c r="BR54" s="294">
        <v>0</v>
      </c>
      <c r="BS54" s="294">
        <v>66</v>
      </c>
      <c r="BT54" s="295">
        <v>66</v>
      </c>
      <c r="BU54" s="294">
        <v>96</v>
      </c>
      <c r="BV54" s="324">
        <v>72</v>
      </c>
      <c r="BW54" s="294">
        <v>96</v>
      </c>
      <c r="BX54" s="294">
        <v>25</v>
      </c>
      <c r="BY54" s="294">
        <v>31</v>
      </c>
      <c r="BZ54" s="295">
        <v>31</v>
      </c>
      <c r="CA54" s="294">
        <v>45</v>
      </c>
      <c r="CB54" s="324">
        <v>68</v>
      </c>
      <c r="CC54" s="294">
        <v>90</v>
      </c>
      <c r="CD54" s="294">
        <v>18</v>
      </c>
      <c r="CE54" s="294">
        <v>37</v>
      </c>
      <c r="CF54" s="295">
        <v>37</v>
      </c>
      <c r="CG54" s="294">
        <v>28</v>
      </c>
      <c r="CH54" s="324">
        <v>23</v>
      </c>
      <c r="CI54" s="294">
        <v>48</v>
      </c>
      <c r="CJ54" s="294">
        <v>0</v>
      </c>
      <c r="CK54" s="294">
        <v>16</v>
      </c>
      <c r="CL54" s="295">
        <v>16</v>
      </c>
      <c r="CM54" s="294">
        <v>18</v>
      </c>
      <c r="CN54" s="324">
        <v>14</v>
      </c>
      <c r="CO54" s="294">
        <v>18</v>
      </c>
      <c r="CP54" s="294"/>
      <c r="CQ54" s="324"/>
      <c r="CR54" s="295"/>
      <c r="CS54" s="294">
        <v>18</v>
      </c>
      <c r="CT54" s="324">
        <v>12</v>
      </c>
      <c r="CU54" s="294">
        <v>15</v>
      </c>
      <c r="CV54" s="294">
        <v>9</v>
      </c>
      <c r="CW54" s="324">
        <v>10</v>
      </c>
      <c r="CX54" s="295">
        <v>11</v>
      </c>
      <c r="CY54" s="294">
        <v>35</v>
      </c>
      <c r="CZ54" s="324">
        <v>12</v>
      </c>
      <c r="DA54" s="294">
        <v>42</v>
      </c>
      <c r="DB54" s="294">
        <v>0</v>
      </c>
      <c r="DC54" s="294">
        <v>42</v>
      </c>
      <c r="DD54" s="295">
        <v>42</v>
      </c>
      <c r="DE54" s="294">
        <v>61</v>
      </c>
      <c r="DF54" s="324">
        <v>43</v>
      </c>
      <c r="DG54" s="294">
        <v>76</v>
      </c>
      <c r="DH54" s="294">
        <v>0</v>
      </c>
      <c r="DI54" s="294">
        <v>12</v>
      </c>
      <c r="DJ54" s="295">
        <v>12</v>
      </c>
      <c r="DK54" s="294">
        <v>0</v>
      </c>
      <c r="DL54" s="324"/>
      <c r="DM54" s="294">
        <v>17</v>
      </c>
      <c r="DN54" s="228"/>
      <c r="DO54" s="228" t="s">
        <v>906</v>
      </c>
    </row>
    <row r="55" spans="1:119" ht="36.75" customHeight="1" x14ac:dyDescent="0.25">
      <c r="A55" s="438" t="s">
        <v>57</v>
      </c>
      <c r="B55" s="293" t="s">
        <v>565</v>
      </c>
      <c r="C55" s="293"/>
      <c r="D55" s="294">
        <f>SUMIF($J$3:$DM$3,D$3,$J55:$DM55)</f>
        <v>15</v>
      </c>
      <c r="E55" s="294">
        <f>SUMIF($J$3:$DM$3,E$3,$J55:$DM55)</f>
        <v>58</v>
      </c>
      <c r="F55" s="294">
        <f>SUMIF($J$3:$DM$3,F$3,$J55:$DM55)</f>
        <v>107</v>
      </c>
      <c r="G55" s="294">
        <f>SUMIF($J$3:$DM$3,G$3,$J55:$DM55)</f>
        <v>93</v>
      </c>
      <c r="H55" s="294">
        <f>SUMIF($J$3:$DM$3,H$3,$J55:$DM55)</f>
        <v>195</v>
      </c>
      <c r="I55" s="294">
        <f>SUMIF($J$3:$DM$3,I$3,$J55:$DM55)</f>
        <v>151</v>
      </c>
      <c r="J55" s="294">
        <v>0</v>
      </c>
      <c r="K55" s="294">
        <v>0</v>
      </c>
      <c r="L55" s="295"/>
      <c r="M55" s="294">
        <v>3</v>
      </c>
      <c r="N55" s="324">
        <v>5</v>
      </c>
      <c r="O55" s="294">
        <v>5</v>
      </c>
      <c r="P55" s="294">
        <v>0</v>
      </c>
      <c r="Q55" s="324"/>
      <c r="R55" s="295"/>
      <c r="S55" s="294">
        <v>4</v>
      </c>
      <c r="T55" s="324">
        <v>1</v>
      </c>
      <c r="U55" s="324">
        <v>5</v>
      </c>
      <c r="V55" s="294"/>
      <c r="W55" s="294"/>
      <c r="X55" s="409"/>
      <c r="Y55" s="324">
        <v>3</v>
      </c>
      <c r="Z55" s="324">
        <v>4</v>
      </c>
      <c r="AA55" s="324">
        <v>4</v>
      </c>
      <c r="AB55" s="294">
        <v>0</v>
      </c>
      <c r="AC55" s="294">
        <v>1</v>
      </c>
      <c r="AD55" s="295">
        <v>13</v>
      </c>
      <c r="AE55" s="324">
        <v>3</v>
      </c>
      <c r="AF55" s="324">
        <v>22</v>
      </c>
      <c r="AG55" s="324">
        <v>4</v>
      </c>
      <c r="AH55" s="294">
        <v>12</v>
      </c>
      <c r="AI55" s="324">
        <v>20</v>
      </c>
      <c r="AJ55" s="295">
        <v>20</v>
      </c>
      <c r="AK55" s="324">
        <v>13</v>
      </c>
      <c r="AL55" s="324">
        <v>48</v>
      </c>
      <c r="AM55" s="324">
        <v>38</v>
      </c>
      <c r="AN55" s="294"/>
      <c r="AO55" s="350"/>
      <c r="AP55" s="295"/>
      <c r="AQ55" s="350"/>
      <c r="AR55" s="350"/>
      <c r="AS55" s="350"/>
      <c r="AT55" s="294">
        <v>1</v>
      </c>
      <c r="AU55" s="294"/>
      <c r="AV55" s="387" t="s">
        <v>766</v>
      </c>
      <c r="AW55" s="294">
        <v>5</v>
      </c>
      <c r="AX55" s="324">
        <v>10</v>
      </c>
      <c r="AY55" s="294">
        <v>7</v>
      </c>
      <c r="AZ55" s="294">
        <v>0</v>
      </c>
      <c r="BA55" s="351"/>
      <c r="BB55" s="383"/>
      <c r="BC55" s="350">
        <v>4</v>
      </c>
      <c r="BD55" s="324">
        <v>11</v>
      </c>
      <c r="BE55" s="351">
        <v>11</v>
      </c>
      <c r="BF55" s="294">
        <v>0</v>
      </c>
      <c r="BG55" s="294">
        <v>0</v>
      </c>
      <c r="BH55" s="295">
        <v>0</v>
      </c>
      <c r="BI55" s="324">
        <v>3</v>
      </c>
      <c r="BJ55" s="324">
        <v>0</v>
      </c>
      <c r="BK55" s="294">
        <v>4</v>
      </c>
      <c r="BL55" s="294">
        <v>0</v>
      </c>
      <c r="BM55" s="294"/>
      <c r="BN55" s="389" t="s">
        <v>784</v>
      </c>
      <c r="BO55" s="294">
        <v>6</v>
      </c>
      <c r="BP55" s="324">
        <v>12</v>
      </c>
      <c r="BQ55" s="294">
        <v>9</v>
      </c>
      <c r="BR55" s="294">
        <v>0</v>
      </c>
      <c r="BS55" s="294">
        <v>20</v>
      </c>
      <c r="BT55" s="295">
        <v>48</v>
      </c>
      <c r="BU55" s="324">
        <v>25</v>
      </c>
      <c r="BV55" s="324">
        <v>32</v>
      </c>
      <c r="BW55" s="324">
        <v>25</v>
      </c>
      <c r="BX55" s="294">
        <v>2</v>
      </c>
      <c r="BY55" s="294">
        <v>4</v>
      </c>
      <c r="BZ55" s="295">
        <v>10</v>
      </c>
      <c r="CA55" s="294">
        <v>4</v>
      </c>
      <c r="CB55" s="324">
        <v>37</v>
      </c>
      <c r="CC55" s="294">
        <v>9</v>
      </c>
      <c r="CD55" s="294">
        <v>0</v>
      </c>
      <c r="CE55" s="294">
        <v>13</v>
      </c>
      <c r="CF55" s="295">
        <v>13</v>
      </c>
      <c r="CG55" s="294">
        <v>6</v>
      </c>
      <c r="CH55" s="324">
        <v>6</v>
      </c>
      <c r="CI55" s="294">
        <v>8</v>
      </c>
      <c r="CJ55" s="294">
        <v>0</v>
      </c>
      <c r="CK55" s="324"/>
      <c r="CL55" s="295">
        <v>2</v>
      </c>
      <c r="CM55" s="294">
        <v>1</v>
      </c>
      <c r="CN55" s="324">
        <v>1</v>
      </c>
      <c r="CO55" s="294">
        <v>2</v>
      </c>
      <c r="CP55" s="294">
        <v>0</v>
      </c>
      <c r="CQ55" s="324">
        <v>0</v>
      </c>
      <c r="CR55" s="295"/>
      <c r="CS55" s="324">
        <v>2</v>
      </c>
      <c r="CT55" s="324">
        <v>2</v>
      </c>
      <c r="CU55" s="324">
        <v>2</v>
      </c>
      <c r="CV55" s="294">
        <v>0</v>
      </c>
      <c r="CW55" s="324"/>
      <c r="CX55" s="295"/>
      <c r="CY55" s="294">
        <v>3</v>
      </c>
      <c r="CZ55" s="324"/>
      <c r="DA55" s="294">
        <v>5</v>
      </c>
      <c r="DB55" s="294"/>
      <c r="DC55" s="324"/>
      <c r="DD55" s="383"/>
      <c r="DE55" s="324">
        <v>8</v>
      </c>
      <c r="DF55" s="324">
        <v>4</v>
      </c>
      <c r="DG55" s="324">
        <v>11</v>
      </c>
      <c r="DH55" s="294">
        <v>0</v>
      </c>
      <c r="DI55" s="324"/>
      <c r="DJ55" s="295">
        <v>1</v>
      </c>
      <c r="DK55" s="294">
        <v>0</v>
      </c>
      <c r="DL55" s="324"/>
      <c r="DM55" s="324">
        <v>2</v>
      </c>
      <c r="DN55" s="228" t="s">
        <v>84</v>
      </c>
      <c r="DO55" s="228"/>
    </row>
    <row r="56" spans="1:119" s="160" customFormat="1" ht="48.75" customHeight="1" x14ac:dyDescent="0.25">
      <c r="A56" s="438" t="s">
        <v>59</v>
      </c>
      <c r="B56" s="296" t="s">
        <v>658</v>
      </c>
      <c r="C56" s="296"/>
      <c r="D56" s="157">
        <f>IF(ISNUMBER(D55/D53),D55/D53,"")</f>
        <v>0.13636363636363635</v>
      </c>
      <c r="E56" s="157" t="str">
        <f>IF(ISNUMBER(E55/E53),E55/E53,"")</f>
        <v/>
      </c>
      <c r="F56" s="157" t="str">
        <f>IF(ISNUMBER(F55/F53),F55/F53,"")</f>
        <v/>
      </c>
      <c r="G56" s="157" t="str">
        <f t="shared" ref="G56:DB56" si="28">IF(ISNUMBER(G55/G53),G55/G53,"")</f>
        <v/>
      </c>
      <c r="H56" s="157" t="str">
        <f>IF(ISNUMBER(H55/H53),H55/H53,"")</f>
        <v/>
      </c>
      <c r="I56" s="157" t="str">
        <f t="shared" si="28"/>
        <v/>
      </c>
      <c r="J56" s="157" t="str">
        <f t="shared" si="28"/>
        <v/>
      </c>
      <c r="K56" s="157">
        <f t="shared" si="28"/>
        <v>0</v>
      </c>
      <c r="L56" s="332"/>
      <c r="M56" s="157">
        <f t="shared" si="28"/>
        <v>9.375E-2</v>
      </c>
      <c r="N56" s="157">
        <f t="shared" si="28"/>
        <v>0.19230769230769232</v>
      </c>
      <c r="O56" s="157">
        <f t="shared" si="28"/>
        <v>0.10416666666666667</v>
      </c>
      <c r="P56" s="157" t="str">
        <f t="shared" si="28"/>
        <v/>
      </c>
      <c r="Q56" s="157">
        <f t="shared" si="28"/>
        <v>0</v>
      </c>
      <c r="R56" s="332"/>
      <c r="S56" s="157">
        <f t="shared" si="28"/>
        <v>0.1111111111111111</v>
      </c>
      <c r="T56" s="157">
        <f t="shared" si="28"/>
        <v>7.1428571428571425E-2</v>
      </c>
      <c r="U56" s="157">
        <f t="shared" si="28"/>
        <v>0.12820512820512819</v>
      </c>
      <c r="V56" s="157" t="str">
        <f t="shared" si="28"/>
        <v/>
      </c>
      <c r="W56" s="157" t="str">
        <f t="shared" si="28"/>
        <v/>
      </c>
      <c r="X56" s="385" t="str">
        <f t="shared" si="28"/>
        <v/>
      </c>
      <c r="Y56" s="157">
        <f t="shared" si="28"/>
        <v>0.15</v>
      </c>
      <c r="Z56" s="157">
        <f>IF(ISNUMBER(Z55/Z53),Z55/Z53,"")</f>
        <v>0.2</v>
      </c>
      <c r="AA56" s="157">
        <f t="shared" si="28"/>
        <v>0.2</v>
      </c>
      <c r="AB56" s="157" t="str">
        <f t="shared" si="28"/>
        <v/>
      </c>
      <c r="AC56" s="157">
        <f t="shared" si="28"/>
        <v>4.7619047619047616E-2</v>
      </c>
      <c r="AD56" s="332">
        <v>0.62</v>
      </c>
      <c r="AE56" s="157">
        <f t="shared" si="28"/>
        <v>6.5217391304347824E-2</v>
      </c>
      <c r="AF56" s="157">
        <f t="shared" si="28"/>
        <v>0.95652173913043481</v>
      </c>
      <c r="AG56" s="157">
        <f t="shared" si="28"/>
        <v>8.5106382978723402E-2</v>
      </c>
      <c r="AH56" s="157">
        <f t="shared" si="28"/>
        <v>1</v>
      </c>
      <c r="AI56" s="157">
        <f t="shared" si="28"/>
        <v>0.95238095238095233</v>
      </c>
      <c r="AJ56" s="332">
        <f t="shared" si="28"/>
        <v>0.95238095238095233</v>
      </c>
      <c r="AK56" s="157">
        <f t="shared" si="28"/>
        <v>0.9285714285714286</v>
      </c>
      <c r="AL56" s="157">
        <f>IF(ISNUMBER(AL55/AL53),AL55/AL53,"")</f>
        <v>0.75</v>
      </c>
      <c r="AM56" s="157">
        <f t="shared" si="28"/>
        <v>0.95</v>
      </c>
      <c r="AN56" s="157" t="str">
        <f t="shared" si="28"/>
        <v/>
      </c>
      <c r="AO56" s="157" t="str">
        <f t="shared" si="28"/>
        <v/>
      </c>
      <c r="AP56" s="332"/>
      <c r="AQ56" s="157" t="str">
        <f t="shared" si="28"/>
        <v/>
      </c>
      <c r="AR56" s="157"/>
      <c r="AS56" s="157" t="str">
        <f t="shared" si="28"/>
        <v/>
      </c>
      <c r="AT56" s="157">
        <f t="shared" si="28"/>
        <v>5.8823529411764705E-2</v>
      </c>
      <c r="AU56" s="157">
        <f t="shared" si="28"/>
        <v>0</v>
      </c>
      <c r="AV56" s="387" t="s">
        <v>766</v>
      </c>
      <c r="AW56" s="157">
        <f t="shared" si="28"/>
        <v>0.125</v>
      </c>
      <c r="AX56" s="157">
        <f t="shared" si="28"/>
        <v>0.37037037037037035</v>
      </c>
      <c r="AY56" s="157">
        <f t="shared" si="28"/>
        <v>0.14583333333333334</v>
      </c>
      <c r="AZ56" s="157">
        <f t="shared" si="28"/>
        <v>0</v>
      </c>
      <c r="BA56" s="157">
        <f t="shared" si="28"/>
        <v>0</v>
      </c>
      <c r="BB56" s="332"/>
      <c r="BC56" s="157">
        <f t="shared" si="28"/>
        <v>0.14285714285714285</v>
      </c>
      <c r="BD56" s="157">
        <f>IF(ISNUMBER(BD55/BD53),BD55/BD53,"")</f>
        <v>0.61111111111111116</v>
      </c>
      <c r="BE56" s="157">
        <f t="shared" si="28"/>
        <v>0.14666666666666667</v>
      </c>
      <c r="BF56" s="157" t="str">
        <f t="shared" si="28"/>
        <v/>
      </c>
      <c r="BG56" s="157" t="str">
        <f t="shared" si="28"/>
        <v/>
      </c>
      <c r="BH56" s="332" t="str">
        <f t="shared" si="28"/>
        <v/>
      </c>
      <c r="BI56" s="157">
        <f t="shared" si="28"/>
        <v>0.15</v>
      </c>
      <c r="BJ56" s="157" t="str">
        <f t="shared" si="28"/>
        <v/>
      </c>
      <c r="BK56" s="157">
        <f t="shared" si="28"/>
        <v>0.2</v>
      </c>
      <c r="BL56" s="157">
        <f t="shared" si="28"/>
        <v>0</v>
      </c>
      <c r="BM56" s="157">
        <f t="shared" si="28"/>
        <v>0</v>
      </c>
      <c r="BN56" s="390" t="str">
        <f>IF(ISNUMBER(BN55/BN53),BN55/BN53,"")</f>
        <v/>
      </c>
      <c r="BO56" s="157">
        <f t="shared" si="28"/>
        <v>0.15</v>
      </c>
      <c r="BP56" s="157">
        <f>IF(ISNUMBER(BP55/BP53),BP55/BP53,"")</f>
        <v>1</v>
      </c>
      <c r="BQ56" s="157">
        <f t="shared" si="28"/>
        <v>0.15</v>
      </c>
      <c r="BR56" s="157" t="str">
        <f t="shared" si="28"/>
        <v/>
      </c>
      <c r="BS56" s="157">
        <f t="shared" si="28"/>
        <v>0.30303030303030304</v>
      </c>
      <c r="BT56" s="332">
        <v>0.73</v>
      </c>
      <c r="BU56" s="157">
        <f t="shared" ref="BU56:BV56" si="29">IF(ISNUMBER(BU55/BU53),BU55/BU53,"")</f>
        <v>0.26041666666666669</v>
      </c>
      <c r="BV56" s="157">
        <f t="shared" si="29"/>
        <v>0.44444444444444442</v>
      </c>
      <c r="BW56" s="157">
        <f t="shared" si="28"/>
        <v>0.26041666666666669</v>
      </c>
      <c r="BX56" s="157">
        <f t="shared" si="28"/>
        <v>0.08</v>
      </c>
      <c r="BY56" s="157">
        <f t="shared" si="28"/>
        <v>0.125</v>
      </c>
      <c r="BZ56" s="332">
        <f t="shared" si="28"/>
        <v>0.32258064516129031</v>
      </c>
      <c r="CA56" s="157">
        <f t="shared" si="28"/>
        <v>8.8888888888888892E-2</v>
      </c>
      <c r="CB56" s="157">
        <f>IF(ISNUMBER(CB55/CB53),CB55/CB53,"")</f>
        <v>0.54411764705882348</v>
      </c>
      <c r="CC56" s="157">
        <f t="shared" si="28"/>
        <v>0.1</v>
      </c>
      <c r="CD56" s="157">
        <f t="shared" si="28"/>
        <v>0</v>
      </c>
      <c r="CE56" s="157">
        <f t="shared" si="28"/>
        <v>0.35135135135135137</v>
      </c>
      <c r="CF56" s="385"/>
      <c r="CG56" s="157">
        <f t="shared" si="28"/>
        <v>0.21428571428571427</v>
      </c>
      <c r="CH56" s="157">
        <f t="shared" si="28"/>
        <v>0.2608695652173913</v>
      </c>
      <c r="CI56" s="157">
        <f t="shared" si="28"/>
        <v>0.16666666666666666</v>
      </c>
      <c r="CJ56" s="157" t="str">
        <f t="shared" si="28"/>
        <v/>
      </c>
      <c r="CK56" s="157">
        <f t="shared" si="28"/>
        <v>0</v>
      </c>
      <c r="CL56" s="332"/>
      <c r="CM56" s="157">
        <f t="shared" si="28"/>
        <v>5.5555555555555552E-2</v>
      </c>
      <c r="CN56" s="157">
        <f>IF(ISNUMBER(CN55/CN53),CN55/CN53,"")</f>
        <v>7.1428571428571425E-2</v>
      </c>
      <c r="CO56" s="157">
        <f t="shared" si="28"/>
        <v>0.1111111111111111</v>
      </c>
      <c r="CP56" s="157" t="str">
        <f t="shared" si="28"/>
        <v/>
      </c>
      <c r="CQ56" s="157" t="str">
        <f t="shared" si="28"/>
        <v/>
      </c>
      <c r="CR56" s="332"/>
      <c r="CS56" s="157">
        <f t="shared" si="28"/>
        <v>0.1111111111111111</v>
      </c>
      <c r="CT56" s="157">
        <f t="shared" si="28"/>
        <v>0.16666666666666666</v>
      </c>
      <c r="CU56" s="157">
        <f t="shared" si="28"/>
        <v>0.13333333333333333</v>
      </c>
      <c r="CV56" s="157">
        <f t="shared" si="28"/>
        <v>0</v>
      </c>
      <c r="CW56" s="157">
        <f t="shared" si="28"/>
        <v>0</v>
      </c>
      <c r="CX56" s="332"/>
      <c r="CY56" s="157">
        <f t="shared" si="28"/>
        <v>8.5714285714285715E-2</v>
      </c>
      <c r="CZ56" s="157">
        <f>IF(ISNUMBER(CZ55/CZ53),CZ55/CZ53,"")</f>
        <v>0</v>
      </c>
      <c r="DA56" s="157">
        <f t="shared" si="28"/>
        <v>0.11904761904761904</v>
      </c>
      <c r="DB56" s="157" t="str">
        <f t="shared" si="28"/>
        <v/>
      </c>
      <c r="DC56" s="157">
        <f t="shared" ref="DC56:DM56" si="30">IF(ISNUMBER(DC55/DC53),DC55/DC53,"")</f>
        <v>0</v>
      </c>
      <c r="DD56" s="332"/>
      <c r="DE56" s="157">
        <f t="shared" si="30"/>
        <v>0.13114754098360656</v>
      </c>
      <c r="DF56" s="157">
        <f t="shared" si="30"/>
        <v>8.3333333333333329E-2</v>
      </c>
      <c r="DG56" s="157">
        <f t="shared" si="30"/>
        <v>0.14473684210526316</v>
      </c>
      <c r="DH56" s="157" t="str">
        <f t="shared" si="30"/>
        <v/>
      </c>
      <c r="DI56" s="157">
        <f t="shared" si="30"/>
        <v>0</v>
      </c>
      <c r="DJ56" s="332"/>
      <c r="DK56" s="157" t="str">
        <f t="shared" si="30"/>
        <v/>
      </c>
      <c r="DL56" s="157" t="str">
        <f>IF(ISNUMBER(DL55/DL53),DL55/DL53,"")</f>
        <v/>
      </c>
      <c r="DM56" s="157">
        <f t="shared" si="30"/>
        <v>0.1</v>
      </c>
      <c r="DN56" s="159"/>
      <c r="DO56" s="159"/>
    </row>
    <row r="57" spans="1:119" ht="46.5" customHeight="1" x14ac:dyDescent="0.25">
      <c r="A57" s="438" t="s">
        <v>437</v>
      </c>
      <c r="B57" s="293" t="s">
        <v>433</v>
      </c>
      <c r="C57" s="293"/>
      <c r="D57" s="294">
        <f>SUMIF($J$3:$DM$3,D$3,$J57:$DM57)</f>
        <v>7</v>
      </c>
      <c r="E57" s="294">
        <f>SUMIF($J$3:$DM$3,E$3,$J57:$DM57)</f>
        <v>11</v>
      </c>
      <c r="F57" s="294">
        <f>SUMIF($J$3:$DM$3,F$3,$J57:$DM57)</f>
        <v>11</v>
      </c>
      <c r="G57" s="294">
        <f>SUMIF($J$3:$DM$3,G$3,$J57:$DM57)-1</f>
        <v>13</v>
      </c>
      <c r="H57" s="294">
        <f>SUMIF($J$3:$DM$3,H$3,$J57:$DM57)-1</f>
        <v>24</v>
      </c>
      <c r="I57" s="294">
        <f>SUMIF($J$3:$DM$3,I$3,$J57:$DM57)-1</f>
        <v>19</v>
      </c>
      <c r="J57" s="294">
        <v>1</v>
      </c>
      <c r="K57" s="294">
        <v>1</v>
      </c>
      <c r="L57" s="295">
        <v>1</v>
      </c>
      <c r="M57" s="294">
        <v>1</v>
      </c>
      <c r="N57" s="324">
        <v>2</v>
      </c>
      <c r="O57" s="294">
        <v>1</v>
      </c>
      <c r="P57" s="294">
        <v>1</v>
      </c>
      <c r="Q57" s="294">
        <v>1</v>
      </c>
      <c r="R57" s="295">
        <v>1</v>
      </c>
      <c r="S57" s="294">
        <v>1</v>
      </c>
      <c r="T57" s="324">
        <v>1</v>
      </c>
      <c r="U57" s="294">
        <v>2</v>
      </c>
      <c r="V57" s="294"/>
      <c r="W57" s="294"/>
      <c r="X57" s="295"/>
      <c r="Y57" s="294">
        <v>1</v>
      </c>
      <c r="Z57" s="324">
        <v>1</v>
      </c>
      <c r="AA57" s="294">
        <v>1</v>
      </c>
      <c r="AB57" s="294"/>
      <c r="AC57" s="294"/>
      <c r="AD57" s="295"/>
      <c r="AE57" s="294"/>
      <c r="AF57" s="324" t="s">
        <v>766</v>
      </c>
      <c r="AG57" s="294"/>
      <c r="AH57" s="294">
        <v>1</v>
      </c>
      <c r="AI57" s="294">
        <v>1</v>
      </c>
      <c r="AJ57" s="295">
        <v>1</v>
      </c>
      <c r="AK57" s="294">
        <v>1</v>
      </c>
      <c r="AL57" s="324">
        <v>1</v>
      </c>
      <c r="AM57" s="294">
        <v>2</v>
      </c>
      <c r="AN57" s="294"/>
      <c r="AO57" s="294"/>
      <c r="AP57" s="295"/>
      <c r="AQ57" s="294"/>
      <c r="AR57" s="294"/>
      <c r="AS57" s="294"/>
      <c r="AT57" s="294">
        <v>1</v>
      </c>
      <c r="AU57" s="294">
        <v>1</v>
      </c>
      <c r="AV57" s="295">
        <v>1</v>
      </c>
      <c r="AW57" s="294">
        <v>1</v>
      </c>
      <c r="AX57" s="324">
        <v>5</v>
      </c>
      <c r="AY57" s="294">
        <v>2</v>
      </c>
      <c r="AZ57" s="294">
        <v>1</v>
      </c>
      <c r="BA57" s="294">
        <v>1</v>
      </c>
      <c r="BB57" s="295">
        <v>1</v>
      </c>
      <c r="BC57" s="294">
        <v>1</v>
      </c>
      <c r="BD57" s="324">
        <v>1</v>
      </c>
      <c r="BE57" s="294">
        <v>2</v>
      </c>
      <c r="BF57" s="294"/>
      <c r="BG57" s="294"/>
      <c r="BH57" s="295">
        <v>1</v>
      </c>
      <c r="BI57" s="294">
        <v>1</v>
      </c>
      <c r="BJ57" s="324">
        <v>1</v>
      </c>
      <c r="BK57" s="294">
        <v>1</v>
      </c>
      <c r="BL57" s="294">
        <v>1</v>
      </c>
      <c r="BM57" s="294"/>
      <c r="BN57" s="409"/>
      <c r="BO57" s="294">
        <v>1</v>
      </c>
      <c r="BP57" s="324">
        <v>1</v>
      </c>
      <c r="BQ57" s="294">
        <v>1</v>
      </c>
      <c r="BR57" s="294"/>
      <c r="BS57" s="294">
        <v>2</v>
      </c>
      <c r="BT57" s="295">
        <v>2</v>
      </c>
      <c r="BU57" s="294">
        <v>2</v>
      </c>
      <c r="BV57" s="324">
        <v>2</v>
      </c>
      <c r="BW57" s="294">
        <v>2</v>
      </c>
      <c r="BX57" s="294"/>
      <c r="BY57" s="294">
        <v>1</v>
      </c>
      <c r="BZ57" s="295">
        <v>1</v>
      </c>
      <c r="CA57" s="294">
        <v>1</v>
      </c>
      <c r="CB57" s="324">
        <v>6</v>
      </c>
      <c r="CC57" s="294">
        <v>2</v>
      </c>
      <c r="CD57" s="294">
        <v>1</v>
      </c>
      <c r="CE57" s="294">
        <v>2</v>
      </c>
      <c r="CF57" s="295">
        <v>2</v>
      </c>
      <c r="CG57" s="294">
        <v>2</v>
      </c>
      <c r="CH57" s="324">
        <v>2</v>
      </c>
      <c r="CI57" s="294">
        <v>3</v>
      </c>
      <c r="CJ57" s="294"/>
      <c r="CK57" s="294"/>
      <c r="CL57" s="295"/>
      <c r="CM57" s="294"/>
      <c r="CN57" s="324"/>
      <c r="CO57" s="294"/>
      <c r="CP57" s="294"/>
      <c r="CQ57" s="294"/>
      <c r="CR57" s="295"/>
      <c r="CS57" s="294"/>
      <c r="CT57" s="324" t="s">
        <v>771</v>
      </c>
      <c r="CU57" s="294"/>
      <c r="CV57" s="294"/>
      <c r="CW57" s="294"/>
      <c r="CX57" s="295"/>
      <c r="CY57" s="294"/>
      <c r="CZ57" s="324"/>
      <c r="DA57" s="294"/>
      <c r="DB57" s="294"/>
      <c r="DC57" s="294">
        <v>1</v>
      </c>
      <c r="DD57" s="295">
        <v>1</v>
      </c>
      <c r="DE57" s="294">
        <v>1</v>
      </c>
      <c r="DF57" s="324">
        <v>1</v>
      </c>
      <c r="DG57" s="294">
        <v>1</v>
      </c>
      <c r="DH57" s="294">
        <v>0</v>
      </c>
      <c r="DI57" s="294">
        <v>0</v>
      </c>
      <c r="DJ57" s="295"/>
      <c r="DK57" s="294">
        <v>0</v>
      </c>
      <c r="DL57" s="324"/>
      <c r="DM57" s="294">
        <v>0</v>
      </c>
      <c r="DN57" s="228" t="s">
        <v>71</v>
      </c>
      <c r="DO57" s="228"/>
    </row>
    <row r="58" spans="1:119" s="335" customFormat="1" ht="349.5" customHeight="1" x14ac:dyDescent="0.25">
      <c r="A58" s="309" t="s">
        <v>408</v>
      </c>
      <c r="B58" s="228" t="s">
        <v>450</v>
      </c>
      <c r="C58" s="228"/>
      <c r="D58" s="282" t="s">
        <v>715</v>
      </c>
      <c r="E58" s="282" t="s">
        <v>743</v>
      </c>
      <c r="F58" s="329" t="s">
        <v>748</v>
      </c>
      <c r="G58" s="282" t="s">
        <v>716</v>
      </c>
      <c r="H58" s="282" t="s">
        <v>716</v>
      </c>
      <c r="I58" s="282" t="s">
        <v>717</v>
      </c>
      <c r="J58" s="228" t="s">
        <v>96</v>
      </c>
      <c r="K58" s="228" t="s">
        <v>96</v>
      </c>
      <c r="L58" s="305" t="s">
        <v>96</v>
      </c>
      <c r="M58" s="228" t="s">
        <v>96</v>
      </c>
      <c r="N58" s="422" t="s">
        <v>851</v>
      </c>
      <c r="O58" s="228" t="s">
        <v>96</v>
      </c>
      <c r="P58" s="228" t="s">
        <v>350</v>
      </c>
      <c r="Q58" s="228" t="s">
        <v>350</v>
      </c>
      <c r="R58" s="305" t="s">
        <v>350</v>
      </c>
      <c r="S58" s="228" t="s">
        <v>350</v>
      </c>
      <c r="T58" s="422" t="s">
        <v>350</v>
      </c>
      <c r="U58" s="228" t="s">
        <v>574</v>
      </c>
      <c r="V58" s="228"/>
      <c r="W58" s="228"/>
      <c r="X58" s="305"/>
      <c r="Y58" s="228" t="s">
        <v>218</v>
      </c>
      <c r="Z58" s="422" t="s">
        <v>218</v>
      </c>
      <c r="AA58" s="228" t="s">
        <v>218</v>
      </c>
      <c r="AB58" s="228"/>
      <c r="AC58" s="228"/>
      <c r="AD58" s="305"/>
      <c r="AE58" s="228"/>
      <c r="AF58" s="422"/>
      <c r="AG58" s="228"/>
      <c r="AH58" s="228" t="s">
        <v>90</v>
      </c>
      <c r="AI58" s="228" t="s">
        <v>90</v>
      </c>
      <c r="AJ58" s="305" t="s">
        <v>90</v>
      </c>
      <c r="AK58" s="228" t="s">
        <v>90</v>
      </c>
      <c r="AL58" s="422" t="s">
        <v>90</v>
      </c>
      <c r="AM58" s="228" t="s">
        <v>678</v>
      </c>
      <c r="AN58" s="228"/>
      <c r="AO58" s="228"/>
      <c r="AP58" s="305"/>
      <c r="AQ58" s="228"/>
      <c r="AR58" s="228"/>
      <c r="AS58" s="228"/>
      <c r="AT58" s="228" t="s">
        <v>259</v>
      </c>
      <c r="AU58" s="228" t="s">
        <v>259</v>
      </c>
      <c r="AV58" s="305" t="s">
        <v>259</v>
      </c>
      <c r="AW58" s="228" t="s">
        <v>259</v>
      </c>
      <c r="AX58" s="228" t="s">
        <v>858</v>
      </c>
      <c r="AY58" s="228" t="s">
        <v>575</v>
      </c>
      <c r="AZ58" s="228" t="s">
        <v>448</v>
      </c>
      <c r="BA58" s="228" t="s">
        <v>448</v>
      </c>
      <c r="BB58" s="305" t="s">
        <v>448</v>
      </c>
      <c r="BC58" s="228" t="s">
        <v>448</v>
      </c>
      <c r="BD58" s="422" t="s">
        <v>448</v>
      </c>
      <c r="BE58" s="228" t="s">
        <v>582</v>
      </c>
      <c r="BF58" s="228"/>
      <c r="BG58" s="228"/>
      <c r="BH58" s="305" t="s">
        <v>218</v>
      </c>
      <c r="BI58" s="228" t="s">
        <v>218</v>
      </c>
      <c r="BJ58" s="422" t="s">
        <v>218</v>
      </c>
      <c r="BK58" s="228" t="s">
        <v>218</v>
      </c>
      <c r="BL58" s="228" t="s">
        <v>194</v>
      </c>
      <c r="BM58" s="228"/>
      <c r="BN58" s="410"/>
      <c r="BO58" s="228" t="s">
        <v>194</v>
      </c>
      <c r="BP58" s="422" t="s">
        <v>194</v>
      </c>
      <c r="BQ58" s="228" t="s">
        <v>194</v>
      </c>
      <c r="BR58" s="228"/>
      <c r="BS58" s="228" t="s">
        <v>451</v>
      </c>
      <c r="BT58" s="305" t="s">
        <v>451</v>
      </c>
      <c r="BU58" s="228" t="s">
        <v>451</v>
      </c>
      <c r="BV58" s="422" t="s">
        <v>451</v>
      </c>
      <c r="BW58" s="228" t="s">
        <v>451</v>
      </c>
      <c r="BX58" s="228"/>
      <c r="BY58" s="228" t="s">
        <v>266</v>
      </c>
      <c r="BZ58" s="305" t="s">
        <v>266</v>
      </c>
      <c r="CA58" s="228" t="s">
        <v>266</v>
      </c>
      <c r="CB58" s="422" t="s">
        <v>854</v>
      </c>
      <c r="CC58" s="228" t="s">
        <v>583</v>
      </c>
      <c r="CD58" s="228" t="s">
        <v>216</v>
      </c>
      <c r="CE58" s="228" t="s">
        <v>256</v>
      </c>
      <c r="CF58" s="305" t="s">
        <v>256</v>
      </c>
      <c r="CG58" s="228" t="s">
        <v>493</v>
      </c>
      <c r="CH58" s="422" t="s">
        <v>845</v>
      </c>
      <c r="CI58" s="228" t="s">
        <v>577</v>
      </c>
      <c r="CJ58" s="228"/>
      <c r="CK58" s="228"/>
      <c r="CL58" s="305"/>
      <c r="CM58" s="228"/>
      <c r="CN58" s="422"/>
      <c r="CO58" s="228"/>
      <c r="CP58" s="294"/>
      <c r="CQ58" s="294"/>
      <c r="CR58" s="305"/>
      <c r="CS58" s="294"/>
      <c r="CT58" s="422" t="s">
        <v>771</v>
      </c>
      <c r="CU58" s="294"/>
      <c r="CV58" s="228"/>
      <c r="CW58" s="228"/>
      <c r="CX58" s="305"/>
      <c r="CY58" s="228"/>
      <c r="CZ58" s="422"/>
      <c r="DA58" s="228"/>
      <c r="DB58" s="228"/>
      <c r="DC58" s="228" t="s">
        <v>157</v>
      </c>
      <c r="DD58" s="305" t="s">
        <v>792</v>
      </c>
      <c r="DE58" s="228" t="s">
        <v>157</v>
      </c>
      <c r="DF58" s="422" t="s">
        <v>792</v>
      </c>
      <c r="DG58" s="228" t="s">
        <v>157</v>
      </c>
      <c r="DH58" s="228"/>
      <c r="DI58" s="228"/>
      <c r="DJ58" s="305"/>
      <c r="DK58" s="228"/>
      <c r="DL58" s="422"/>
      <c r="DM58" s="228"/>
      <c r="DN58" s="228" t="s">
        <v>71</v>
      </c>
      <c r="DO58" s="228"/>
    </row>
    <row r="59" spans="1:119" ht="46.5" customHeight="1" x14ac:dyDescent="0.25">
      <c r="A59" s="438" t="s">
        <v>334</v>
      </c>
      <c r="B59" s="293" t="s">
        <v>673</v>
      </c>
      <c r="C59" s="293"/>
      <c r="D59" s="294">
        <f t="shared" ref="D59:I59" si="31">SUMIF($J$3:$DM$3,D$3,$J59:$DM59)</f>
        <v>9</v>
      </c>
      <c r="E59" s="294">
        <f t="shared" si="31"/>
        <v>14</v>
      </c>
      <c r="F59" s="294">
        <f t="shared" si="31"/>
        <v>13</v>
      </c>
      <c r="G59" s="294">
        <f t="shared" si="31"/>
        <v>20</v>
      </c>
      <c r="H59" s="294">
        <f t="shared" si="31"/>
        <v>20</v>
      </c>
      <c r="I59" s="294">
        <f t="shared" si="31"/>
        <v>27</v>
      </c>
      <c r="J59" s="294">
        <v>1</v>
      </c>
      <c r="K59" s="294">
        <v>1</v>
      </c>
      <c r="L59" s="295">
        <v>1</v>
      </c>
      <c r="M59" s="294">
        <v>2</v>
      </c>
      <c r="N59" s="324">
        <v>1</v>
      </c>
      <c r="O59" s="294">
        <v>2</v>
      </c>
      <c r="P59" s="294">
        <v>1</v>
      </c>
      <c r="Q59" s="294">
        <v>1</v>
      </c>
      <c r="R59" s="295">
        <v>1</v>
      </c>
      <c r="S59" s="294">
        <v>2</v>
      </c>
      <c r="T59" s="324">
        <v>1</v>
      </c>
      <c r="U59" s="294">
        <v>2</v>
      </c>
      <c r="V59" s="294"/>
      <c r="W59" s="294"/>
      <c r="X59" s="295"/>
      <c r="Y59" s="294"/>
      <c r="Z59" s="324"/>
      <c r="AA59" s="294"/>
      <c r="AB59" s="294"/>
      <c r="AC59" s="294"/>
      <c r="AD59" s="295"/>
      <c r="AE59" s="294"/>
      <c r="AF59" s="324" t="s">
        <v>766</v>
      </c>
      <c r="AG59" s="294">
        <v>1</v>
      </c>
      <c r="AH59" s="294">
        <v>1</v>
      </c>
      <c r="AI59" s="294">
        <v>1</v>
      </c>
      <c r="AJ59" s="295">
        <v>1</v>
      </c>
      <c r="AK59" s="294">
        <v>1</v>
      </c>
      <c r="AL59" s="324">
        <v>1</v>
      </c>
      <c r="AM59" s="294">
        <v>2</v>
      </c>
      <c r="AN59" s="294"/>
      <c r="AO59" s="294"/>
      <c r="AP59" s="295"/>
      <c r="AQ59" s="294"/>
      <c r="AR59" s="294"/>
      <c r="AS59" s="294"/>
      <c r="AT59" s="294">
        <v>1</v>
      </c>
      <c r="AU59" s="294">
        <v>2</v>
      </c>
      <c r="AV59" s="295">
        <v>2</v>
      </c>
      <c r="AW59" s="294">
        <v>2</v>
      </c>
      <c r="AX59" s="324">
        <v>4</v>
      </c>
      <c r="AY59" s="294">
        <v>3</v>
      </c>
      <c r="AZ59" s="294">
        <v>1</v>
      </c>
      <c r="BA59" s="294">
        <v>1</v>
      </c>
      <c r="BB59" s="295">
        <v>1</v>
      </c>
      <c r="BC59" s="294">
        <v>2</v>
      </c>
      <c r="BD59" s="324">
        <v>3</v>
      </c>
      <c r="BE59" s="294">
        <v>3</v>
      </c>
      <c r="BF59" s="294">
        <v>1</v>
      </c>
      <c r="BG59" s="294">
        <v>1</v>
      </c>
      <c r="BH59" s="295">
        <v>1</v>
      </c>
      <c r="BI59" s="294">
        <v>1</v>
      </c>
      <c r="BJ59" s="324">
        <v>1</v>
      </c>
      <c r="BK59" s="294">
        <v>1</v>
      </c>
      <c r="BL59" s="294"/>
      <c r="BM59" s="294">
        <v>1</v>
      </c>
      <c r="BN59" s="389">
        <v>1</v>
      </c>
      <c r="BO59" s="294">
        <v>1</v>
      </c>
      <c r="BP59" s="324">
        <v>1</v>
      </c>
      <c r="BQ59" s="294">
        <v>1.5</v>
      </c>
      <c r="BR59" s="294">
        <v>1</v>
      </c>
      <c r="BS59" s="294">
        <v>2</v>
      </c>
      <c r="BT59" s="295">
        <v>2</v>
      </c>
      <c r="BU59" s="294">
        <v>2</v>
      </c>
      <c r="BV59" s="324">
        <v>2</v>
      </c>
      <c r="BW59" s="294">
        <v>2</v>
      </c>
      <c r="BX59" s="294">
        <v>1</v>
      </c>
      <c r="BY59" s="294">
        <v>1</v>
      </c>
      <c r="BZ59" s="295">
        <v>1</v>
      </c>
      <c r="CA59" s="294">
        <v>1</v>
      </c>
      <c r="CB59" s="324">
        <v>1</v>
      </c>
      <c r="CC59" s="294">
        <v>2</v>
      </c>
      <c r="CD59" s="294">
        <v>1</v>
      </c>
      <c r="CE59" s="294">
        <v>2</v>
      </c>
      <c r="CF59" s="409">
        <v>2</v>
      </c>
      <c r="CG59" s="294">
        <v>4</v>
      </c>
      <c r="CH59" s="324">
        <v>3</v>
      </c>
      <c r="CI59" s="294">
        <v>5</v>
      </c>
      <c r="CJ59" s="294"/>
      <c r="CK59" s="294"/>
      <c r="CL59" s="295"/>
      <c r="CM59" s="294"/>
      <c r="CN59" s="324"/>
      <c r="CO59" s="294">
        <v>0.5</v>
      </c>
      <c r="CP59" s="294" t="s">
        <v>168</v>
      </c>
      <c r="CQ59" s="294" t="s">
        <v>168</v>
      </c>
      <c r="CR59" s="295"/>
      <c r="CS59" s="294" t="s">
        <v>168</v>
      </c>
      <c r="CT59" s="324" t="s">
        <v>771</v>
      </c>
      <c r="CU59" s="294" t="s">
        <v>168</v>
      </c>
      <c r="CV59" s="294"/>
      <c r="CW59" s="294"/>
      <c r="CX59" s="295"/>
      <c r="CY59" s="294">
        <v>1</v>
      </c>
      <c r="CZ59" s="324"/>
      <c r="DA59" s="294">
        <v>1</v>
      </c>
      <c r="DB59" s="294"/>
      <c r="DC59" s="294">
        <v>1</v>
      </c>
      <c r="DD59" s="295">
        <v>1</v>
      </c>
      <c r="DE59" s="294">
        <v>1</v>
      </c>
      <c r="DF59" s="324">
        <v>1</v>
      </c>
      <c r="DG59" s="294">
        <v>1</v>
      </c>
      <c r="DH59" s="294"/>
      <c r="DI59" s="294"/>
      <c r="DJ59" s="295"/>
      <c r="DK59" s="294"/>
      <c r="DL59" s="324"/>
      <c r="DM59" s="294"/>
      <c r="DN59" s="228" t="s">
        <v>71</v>
      </c>
      <c r="DO59" s="228"/>
    </row>
    <row r="60" spans="1:119" ht="351.75" customHeight="1" x14ac:dyDescent="0.25">
      <c r="A60" s="438" t="s">
        <v>409</v>
      </c>
      <c r="B60" s="293" t="s">
        <v>579</v>
      </c>
      <c r="C60" s="293"/>
      <c r="D60" s="283" t="s">
        <v>643</v>
      </c>
      <c r="E60" s="284" t="s">
        <v>584</v>
      </c>
      <c r="F60" s="330" t="s">
        <v>584</v>
      </c>
      <c r="G60" s="284" t="s">
        <v>815</v>
      </c>
      <c r="H60" s="284" t="s">
        <v>815</v>
      </c>
      <c r="I60" s="283" t="s">
        <v>702</v>
      </c>
      <c r="J60" s="296" t="s">
        <v>96</v>
      </c>
      <c r="K60" s="293" t="s">
        <v>96</v>
      </c>
      <c r="L60" s="310" t="s">
        <v>96</v>
      </c>
      <c r="M60" s="293" t="s">
        <v>686</v>
      </c>
      <c r="N60" s="315" t="s">
        <v>96</v>
      </c>
      <c r="O60" s="293" t="s">
        <v>494</v>
      </c>
      <c r="P60" s="159" t="s">
        <v>350</v>
      </c>
      <c r="Q60" s="228" t="s">
        <v>350</v>
      </c>
      <c r="R60" s="305" t="s">
        <v>350</v>
      </c>
      <c r="S60" s="228" t="s">
        <v>687</v>
      </c>
      <c r="T60" s="315" t="s">
        <v>350</v>
      </c>
      <c r="U60" s="228" t="s">
        <v>495</v>
      </c>
      <c r="V60" s="294"/>
      <c r="W60" s="294"/>
      <c r="X60" s="310"/>
      <c r="Y60" s="294"/>
      <c r="Z60" s="315"/>
      <c r="AA60" s="294"/>
      <c r="AB60" s="294"/>
      <c r="AC60" s="294"/>
      <c r="AD60" s="310"/>
      <c r="AE60" s="294"/>
      <c r="AF60" s="315"/>
      <c r="AG60" s="159" t="s">
        <v>237</v>
      </c>
      <c r="AH60" s="439" t="s">
        <v>90</v>
      </c>
      <c r="AI60" s="294" t="s">
        <v>90</v>
      </c>
      <c r="AJ60" s="295" t="s">
        <v>90</v>
      </c>
      <c r="AK60" s="228" t="s">
        <v>90</v>
      </c>
      <c r="AL60" s="315" t="s">
        <v>90</v>
      </c>
      <c r="AM60" s="228" t="s">
        <v>703</v>
      </c>
      <c r="AN60" s="294"/>
      <c r="AO60" s="228"/>
      <c r="AP60" s="310"/>
      <c r="AQ60" s="228"/>
      <c r="AR60" s="228"/>
      <c r="AS60" s="228"/>
      <c r="AT60" s="159" t="s">
        <v>259</v>
      </c>
      <c r="AU60" s="228" t="s">
        <v>688</v>
      </c>
      <c r="AV60" s="295" t="s">
        <v>496</v>
      </c>
      <c r="AW60" s="228" t="s">
        <v>496</v>
      </c>
      <c r="AX60" s="228" t="s">
        <v>825</v>
      </c>
      <c r="AY60" s="228" t="s">
        <v>689</v>
      </c>
      <c r="AZ60" s="159" t="s">
        <v>180</v>
      </c>
      <c r="BA60" s="228" t="s">
        <v>180</v>
      </c>
      <c r="BB60" s="305" t="s">
        <v>180</v>
      </c>
      <c r="BC60" s="228" t="s">
        <v>690</v>
      </c>
      <c r="BD60" s="315" t="s">
        <v>839</v>
      </c>
      <c r="BE60" s="228" t="s">
        <v>691</v>
      </c>
      <c r="BF60" s="159" t="s">
        <v>414</v>
      </c>
      <c r="BG60" s="159" t="s">
        <v>218</v>
      </c>
      <c r="BH60" s="305" t="s">
        <v>218</v>
      </c>
      <c r="BI60" s="228" t="s">
        <v>218</v>
      </c>
      <c r="BJ60" s="315" t="s">
        <v>218</v>
      </c>
      <c r="BK60" s="228" t="s">
        <v>218</v>
      </c>
      <c r="BL60" s="228"/>
      <c r="BM60" s="439" t="s">
        <v>194</v>
      </c>
      <c r="BN60" s="395" t="s">
        <v>194</v>
      </c>
      <c r="BO60" s="228" t="s">
        <v>194</v>
      </c>
      <c r="BP60" s="315" t="s">
        <v>194</v>
      </c>
      <c r="BQ60" s="228" t="s">
        <v>680</v>
      </c>
      <c r="BR60" s="159" t="s">
        <v>416</v>
      </c>
      <c r="BS60" s="159" t="s">
        <v>451</v>
      </c>
      <c r="BT60" s="357" t="s">
        <v>451</v>
      </c>
      <c r="BU60" s="228" t="s">
        <v>451</v>
      </c>
      <c r="BV60" s="315" t="s">
        <v>451</v>
      </c>
      <c r="BW60" s="228" t="s">
        <v>451</v>
      </c>
      <c r="BX60" s="228" t="s">
        <v>415</v>
      </c>
      <c r="BY60" s="159" t="s">
        <v>266</v>
      </c>
      <c r="BZ60" s="357" t="s">
        <v>266</v>
      </c>
      <c r="CA60" s="228" t="s">
        <v>266</v>
      </c>
      <c r="CB60" s="315" t="s">
        <v>266</v>
      </c>
      <c r="CC60" s="228" t="s">
        <v>692</v>
      </c>
      <c r="CD60" s="159" t="s">
        <v>413</v>
      </c>
      <c r="CE60" s="159" t="s">
        <v>256</v>
      </c>
      <c r="CF60" s="305" t="s">
        <v>809</v>
      </c>
      <c r="CG60" s="228" t="s">
        <v>694</v>
      </c>
      <c r="CH60" s="315" t="s">
        <v>846</v>
      </c>
      <c r="CI60" s="228" t="s">
        <v>693</v>
      </c>
      <c r="CJ60" s="294"/>
      <c r="CK60" s="294"/>
      <c r="CL60" s="310"/>
      <c r="CM60" s="294"/>
      <c r="CN60" s="315"/>
      <c r="CO60" s="159" t="s">
        <v>412</v>
      </c>
      <c r="CP60" s="294" t="s">
        <v>168</v>
      </c>
      <c r="CQ60" s="294" t="s">
        <v>168</v>
      </c>
      <c r="CR60" s="310"/>
      <c r="CS60" s="294" t="s">
        <v>168</v>
      </c>
      <c r="CT60" s="315"/>
      <c r="CU60" s="294" t="s">
        <v>168</v>
      </c>
      <c r="CV60" s="294"/>
      <c r="CW60" s="294"/>
      <c r="CX60" s="310"/>
      <c r="CY60" s="159" t="s">
        <v>375</v>
      </c>
      <c r="CZ60" s="315"/>
      <c r="DA60" s="228" t="s">
        <v>375</v>
      </c>
      <c r="DB60" s="294"/>
      <c r="DC60" s="159" t="s">
        <v>157</v>
      </c>
      <c r="DD60" s="305" t="s">
        <v>792</v>
      </c>
      <c r="DE60" s="228" t="s">
        <v>157</v>
      </c>
      <c r="DF60" s="315" t="s">
        <v>792</v>
      </c>
      <c r="DG60" s="228" t="s">
        <v>157</v>
      </c>
      <c r="DH60" s="294"/>
      <c r="DI60" s="294"/>
      <c r="DJ60" s="310"/>
      <c r="DK60" s="294"/>
      <c r="DL60" s="315"/>
      <c r="DM60" s="294"/>
      <c r="DN60" s="228" t="s">
        <v>71</v>
      </c>
      <c r="DO60" s="228"/>
    </row>
    <row r="61" spans="1:119" ht="46.5" customHeight="1" x14ac:dyDescent="0.25">
      <c r="A61" s="438" t="s">
        <v>333</v>
      </c>
      <c r="B61" s="293" t="s">
        <v>580</v>
      </c>
      <c r="C61" s="293"/>
      <c r="D61" s="294">
        <f>SUMIF($J$3:$DM$3,D$3,$J61:$DM61)</f>
        <v>1</v>
      </c>
      <c r="E61" s="294" t="str">
        <f>SUMIF($J$3:$DM$3,E$3,$J61:$DM61)&amp;" (не менее "&amp;" "&amp;6&amp;")"</f>
        <v>8 (не менее  6)</v>
      </c>
      <c r="F61" s="327" t="str">
        <f>SUMIF($J$3:$DM$3,F$3,$J61:$DM61)&amp;" (не менее "&amp;" "&amp;6&amp;")"</f>
        <v>2 (не менее  6)</v>
      </c>
      <c r="G61" s="294" t="str">
        <f>SUMIF($J$3:$DM$3,G$3,$J61:$DM61)&amp;" (не менее "&amp;" "&amp;9&amp;")"</f>
        <v>16 (не менее  9)</v>
      </c>
      <c r="H61" s="294" t="str">
        <f>SUMIF($J$3:$DM$3,H$3,$J61:$DM61)&amp;" (не менее "&amp;" "&amp;9&amp;")"</f>
        <v>7 (не менее  9)</v>
      </c>
      <c r="I61" s="294" t="str">
        <f>SUMIF($J$3:$DM$3,I$3,$J61:$DM61)&amp;" (не менее "&amp;" "&amp;11&amp;")"</f>
        <v>25 (не менее  11)</v>
      </c>
      <c r="J61" s="294">
        <v>0</v>
      </c>
      <c r="K61" s="294">
        <v>1</v>
      </c>
      <c r="L61" s="295">
        <v>0</v>
      </c>
      <c r="M61" s="294">
        <v>1</v>
      </c>
      <c r="N61" s="324">
        <v>1</v>
      </c>
      <c r="O61" s="294">
        <v>2</v>
      </c>
      <c r="P61" s="294">
        <v>0</v>
      </c>
      <c r="Q61" s="294">
        <v>1</v>
      </c>
      <c r="R61" s="295">
        <v>1</v>
      </c>
      <c r="S61" s="294">
        <v>1</v>
      </c>
      <c r="T61" s="324">
        <v>1</v>
      </c>
      <c r="U61" s="294">
        <v>2</v>
      </c>
      <c r="V61" s="294"/>
      <c r="W61" s="294"/>
      <c r="X61" s="295"/>
      <c r="Y61" s="294"/>
      <c r="Z61" s="324"/>
      <c r="AA61" s="294"/>
      <c r="AB61" s="294">
        <v>0</v>
      </c>
      <c r="AC61" s="294">
        <v>0</v>
      </c>
      <c r="AD61" s="295"/>
      <c r="AE61" s="294">
        <v>0</v>
      </c>
      <c r="AF61" s="324"/>
      <c r="AG61" s="294">
        <v>1</v>
      </c>
      <c r="AH61" s="294">
        <v>1</v>
      </c>
      <c r="AI61" s="294">
        <v>1</v>
      </c>
      <c r="AJ61" s="295">
        <v>1</v>
      </c>
      <c r="AK61" s="294">
        <v>1</v>
      </c>
      <c r="AL61" s="324">
        <v>1</v>
      </c>
      <c r="AM61" s="294">
        <v>2</v>
      </c>
      <c r="AN61" s="294"/>
      <c r="AO61" s="294"/>
      <c r="AP61" s="295"/>
      <c r="AQ61" s="294"/>
      <c r="AR61" s="294"/>
      <c r="AS61" s="294"/>
      <c r="AT61" s="294">
        <v>0</v>
      </c>
      <c r="AU61" s="294">
        <v>1</v>
      </c>
      <c r="AV61" s="387" t="s">
        <v>766</v>
      </c>
      <c r="AW61" s="294">
        <v>2</v>
      </c>
      <c r="AX61" s="324">
        <v>1</v>
      </c>
      <c r="AY61" s="294">
        <v>3</v>
      </c>
      <c r="AZ61" s="294">
        <v>0</v>
      </c>
      <c r="BA61" s="294">
        <v>1</v>
      </c>
      <c r="BB61" s="295"/>
      <c r="BC61" s="294">
        <v>2</v>
      </c>
      <c r="BD61" s="324"/>
      <c r="BE61" s="294">
        <v>3</v>
      </c>
      <c r="BF61" s="294">
        <v>0</v>
      </c>
      <c r="BG61" s="294">
        <v>1</v>
      </c>
      <c r="BH61" s="295">
        <v>1</v>
      </c>
      <c r="BI61" s="294">
        <v>1</v>
      </c>
      <c r="BJ61" s="324">
        <v>1</v>
      </c>
      <c r="BK61" s="294">
        <v>1</v>
      </c>
      <c r="BL61" s="294">
        <v>0</v>
      </c>
      <c r="BM61" s="294">
        <v>0</v>
      </c>
      <c r="BN61" s="389"/>
      <c r="BO61" s="294">
        <v>1</v>
      </c>
      <c r="BP61" s="324">
        <v>1</v>
      </c>
      <c r="BQ61" s="294">
        <v>1.5</v>
      </c>
      <c r="BR61" s="294">
        <v>0</v>
      </c>
      <c r="BS61" s="294">
        <v>1</v>
      </c>
      <c r="BT61" s="295"/>
      <c r="BU61" s="294">
        <v>2</v>
      </c>
      <c r="BV61" s="324"/>
      <c r="BW61" s="294">
        <v>2</v>
      </c>
      <c r="BX61" s="294">
        <v>0</v>
      </c>
      <c r="BY61" s="294">
        <v>0</v>
      </c>
      <c r="BZ61" s="295"/>
      <c r="CA61" s="294">
        <v>1</v>
      </c>
      <c r="CB61" s="324"/>
      <c r="CC61" s="294">
        <v>2</v>
      </c>
      <c r="CD61" s="294">
        <v>0</v>
      </c>
      <c r="CE61" s="294">
        <v>1</v>
      </c>
      <c r="CF61" s="295" t="s">
        <v>777</v>
      </c>
      <c r="CG61" s="294">
        <v>2</v>
      </c>
      <c r="CH61" s="324" t="s">
        <v>777</v>
      </c>
      <c r="CI61" s="294">
        <v>3</v>
      </c>
      <c r="CJ61" s="294">
        <v>0</v>
      </c>
      <c r="CK61" s="294">
        <v>0</v>
      </c>
      <c r="CL61" s="295"/>
      <c r="CM61" s="294">
        <v>0</v>
      </c>
      <c r="CN61" s="324"/>
      <c r="CO61" s="294">
        <v>0.5</v>
      </c>
      <c r="CP61" s="294" t="s">
        <v>168</v>
      </c>
      <c r="CQ61" s="294" t="s">
        <v>168</v>
      </c>
      <c r="CR61" s="295"/>
      <c r="CS61" s="294" t="s">
        <v>168</v>
      </c>
      <c r="CT61" s="324" t="s">
        <v>771</v>
      </c>
      <c r="CU61" s="294" t="s">
        <v>168</v>
      </c>
      <c r="CV61" s="294">
        <v>0</v>
      </c>
      <c r="CW61" s="294">
        <v>0</v>
      </c>
      <c r="CX61" s="295"/>
      <c r="CY61" s="294">
        <v>1</v>
      </c>
      <c r="CZ61" s="324"/>
      <c r="DA61" s="294">
        <v>1</v>
      </c>
      <c r="DB61" s="294">
        <v>0</v>
      </c>
      <c r="DC61" s="294"/>
      <c r="DD61" s="295"/>
      <c r="DE61" s="294">
        <v>1</v>
      </c>
      <c r="DF61" s="324">
        <v>0</v>
      </c>
      <c r="DG61" s="294">
        <v>1</v>
      </c>
      <c r="DH61" s="294"/>
      <c r="DI61" s="294"/>
      <c r="DJ61" s="295"/>
      <c r="DK61" s="294"/>
      <c r="DL61" s="324"/>
      <c r="DM61" s="294"/>
      <c r="DN61" s="228" t="s">
        <v>71</v>
      </c>
      <c r="DO61" s="228"/>
    </row>
    <row r="62" spans="1:119" ht="249.75" customHeight="1" x14ac:dyDescent="0.25">
      <c r="A62" s="438" t="s">
        <v>438</v>
      </c>
      <c r="B62" s="293" t="s">
        <v>567</v>
      </c>
      <c r="C62" s="293"/>
      <c r="D62" s="283" t="s">
        <v>597</v>
      </c>
      <c r="E62" s="284" t="s">
        <v>810</v>
      </c>
      <c r="F62" s="330" t="s">
        <v>808</v>
      </c>
      <c r="G62" s="284" t="s">
        <v>684</v>
      </c>
      <c r="H62" s="284" t="s">
        <v>684</v>
      </c>
      <c r="I62" s="311" t="s">
        <v>744</v>
      </c>
      <c r="J62" s="293"/>
      <c r="K62" s="296" t="s">
        <v>96</v>
      </c>
      <c r="L62" s="314"/>
      <c r="M62" s="293" t="s">
        <v>96</v>
      </c>
      <c r="N62" s="315" t="s">
        <v>96</v>
      </c>
      <c r="O62" s="293" t="s">
        <v>585</v>
      </c>
      <c r="P62" s="294"/>
      <c r="Q62" s="159" t="s">
        <v>350</v>
      </c>
      <c r="R62" s="357" t="s">
        <v>350</v>
      </c>
      <c r="S62" s="228" t="s">
        <v>350</v>
      </c>
      <c r="T62" s="315" t="s">
        <v>350</v>
      </c>
      <c r="U62" s="228" t="s">
        <v>586</v>
      </c>
      <c r="V62" s="294"/>
      <c r="W62" s="294"/>
      <c r="X62" s="314"/>
      <c r="Y62" s="294"/>
      <c r="Z62" s="315"/>
      <c r="AA62" s="294"/>
      <c r="AB62" s="294">
        <v>0</v>
      </c>
      <c r="AC62" s="294">
        <v>0</v>
      </c>
      <c r="AD62" s="314"/>
      <c r="AE62" s="294">
        <v>0</v>
      </c>
      <c r="AF62" s="315"/>
      <c r="AG62" s="159" t="s">
        <v>237</v>
      </c>
      <c r="AH62" s="439" t="s">
        <v>90</v>
      </c>
      <c r="AI62" s="294" t="s">
        <v>90</v>
      </c>
      <c r="AJ62" s="295" t="s">
        <v>90</v>
      </c>
      <c r="AK62" s="228" t="s">
        <v>676</v>
      </c>
      <c r="AL62" s="315" t="s">
        <v>676</v>
      </c>
      <c r="AM62" s="228" t="s">
        <v>703</v>
      </c>
      <c r="AN62" s="294"/>
      <c r="AO62" s="228"/>
      <c r="AP62" s="314"/>
      <c r="AQ62" s="228"/>
      <c r="AR62" s="228"/>
      <c r="AS62" s="228"/>
      <c r="AT62" s="294">
        <v>0</v>
      </c>
      <c r="AU62" s="159" t="s">
        <v>259</v>
      </c>
      <c r="AV62" s="388"/>
      <c r="AW62" s="228" t="s">
        <v>681</v>
      </c>
      <c r="AX62" s="228" t="s">
        <v>826</v>
      </c>
      <c r="AY62" s="228" t="s">
        <v>682</v>
      </c>
      <c r="AZ62" s="294">
        <v>0</v>
      </c>
      <c r="BA62" s="159" t="s">
        <v>180</v>
      </c>
      <c r="BB62" s="404"/>
      <c r="BC62" s="228" t="s">
        <v>587</v>
      </c>
      <c r="BD62" s="315"/>
      <c r="BE62" s="228" t="s">
        <v>683</v>
      </c>
      <c r="BF62" s="294">
        <v>0</v>
      </c>
      <c r="BG62" s="159" t="s">
        <v>218</v>
      </c>
      <c r="BH62" s="305" t="s">
        <v>218</v>
      </c>
      <c r="BI62" s="228" t="s">
        <v>218</v>
      </c>
      <c r="BJ62" s="315" t="s">
        <v>218</v>
      </c>
      <c r="BK62" s="228" t="s">
        <v>588</v>
      </c>
      <c r="BL62" s="294">
        <v>0</v>
      </c>
      <c r="BM62" s="294">
        <v>0</v>
      </c>
      <c r="BN62" s="396"/>
      <c r="BO62" s="159" t="s">
        <v>194</v>
      </c>
      <c r="BP62" s="315" t="s">
        <v>194</v>
      </c>
      <c r="BQ62" s="228" t="s">
        <v>589</v>
      </c>
      <c r="BR62" s="294">
        <v>0</v>
      </c>
      <c r="BS62" s="159" t="s">
        <v>130</v>
      </c>
      <c r="BT62" s="314"/>
      <c r="BU62" s="228" t="s">
        <v>835</v>
      </c>
      <c r="BV62" s="315"/>
      <c r="BW62" s="228" t="s">
        <v>591</v>
      </c>
      <c r="BX62" s="294">
        <v>0</v>
      </c>
      <c r="BY62" s="294">
        <v>0</v>
      </c>
      <c r="BZ62" s="314"/>
      <c r="CA62" s="159" t="s">
        <v>266</v>
      </c>
      <c r="CB62" s="315"/>
      <c r="CC62" s="228" t="s">
        <v>592</v>
      </c>
      <c r="CD62" s="294">
        <v>0</v>
      </c>
      <c r="CE62" s="228" t="s">
        <v>292</v>
      </c>
      <c r="CF62" s="440" t="s">
        <v>777</v>
      </c>
      <c r="CG62" s="228" t="s">
        <v>593</v>
      </c>
      <c r="CH62" s="315" t="s">
        <v>777</v>
      </c>
      <c r="CI62" s="228" t="s">
        <v>594</v>
      </c>
      <c r="CJ62" s="294">
        <v>0</v>
      </c>
      <c r="CK62" s="294">
        <v>0</v>
      </c>
      <c r="CL62" s="314"/>
      <c r="CM62" s="294">
        <v>0</v>
      </c>
      <c r="CN62" s="315"/>
      <c r="CO62" s="159" t="s">
        <v>412</v>
      </c>
      <c r="CP62" s="294" t="s">
        <v>168</v>
      </c>
      <c r="CQ62" s="294" t="s">
        <v>168</v>
      </c>
      <c r="CR62" s="314"/>
      <c r="CS62" s="294" t="s">
        <v>168</v>
      </c>
      <c r="CT62" s="315" t="s">
        <v>771</v>
      </c>
      <c r="CU62" s="294" t="s">
        <v>168</v>
      </c>
      <c r="CV62" s="294">
        <v>0</v>
      </c>
      <c r="CW62" s="294">
        <v>0</v>
      </c>
      <c r="CX62" s="314"/>
      <c r="CY62" s="159" t="s">
        <v>375</v>
      </c>
      <c r="CZ62" s="315"/>
      <c r="DA62" s="228" t="s">
        <v>375</v>
      </c>
      <c r="DB62" s="294"/>
      <c r="DC62" s="228"/>
      <c r="DD62" s="314"/>
      <c r="DE62" s="159" t="s">
        <v>157</v>
      </c>
      <c r="DF62" s="315"/>
      <c r="DG62" s="228" t="s">
        <v>157</v>
      </c>
      <c r="DH62" s="294"/>
      <c r="DI62" s="294"/>
      <c r="DJ62" s="314"/>
      <c r="DK62" s="294"/>
      <c r="DL62" s="315"/>
      <c r="DM62" s="294"/>
      <c r="DN62" s="228" t="s">
        <v>71</v>
      </c>
      <c r="DO62" s="228"/>
    </row>
    <row r="63" spans="1:119" s="352" customFormat="1" ht="31.5" x14ac:dyDescent="0.25">
      <c r="A63" s="438" t="s">
        <v>439</v>
      </c>
      <c r="B63" s="293" t="s">
        <v>58</v>
      </c>
      <c r="C63" s="293"/>
      <c r="D63" s="294">
        <f t="shared" ref="D63:I69" si="32">SUMIF($J$3:$DM$3,D$3,$J63:$DM63)</f>
        <v>189</v>
      </c>
      <c r="E63" s="294">
        <f t="shared" si="32"/>
        <v>206</v>
      </c>
      <c r="F63" s="294">
        <f t="shared" si="32"/>
        <v>203</v>
      </c>
      <c r="G63" s="294">
        <f t="shared" si="32"/>
        <v>212</v>
      </c>
      <c r="H63" s="294">
        <f t="shared" si="32"/>
        <v>221</v>
      </c>
      <c r="I63" s="294">
        <f t="shared" si="32"/>
        <v>214</v>
      </c>
      <c r="J63" s="294">
        <v>19</v>
      </c>
      <c r="K63" s="294">
        <v>22</v>
      </c>
      <c r="L63" s="295">
        <v>22</v>
      </c>
      <c r="M63" s="294">
        <v>24</v>
      </c>
      <c r="N63" s="324">
        <v>24</v>
      </c>
      <c r="O63" s="294">
        <v>25</v>
      </c>
      <c r="P63" s="294">
        <v>12</v>
      </c>
      <c r="Q63" s="294">
        <v>14</v>
      </c>
      <c r="R63" s="295">
        <v>15</v>
      </c>
      <c r="S63" s="294">
        <v>15</v>
      </c>
      <c r="T63" s="324">
        <v>15</v>
      </c>
      <c r="U63" s="294">
        <v>16</v>
      </c>
      <c r="V63" s="294">
        <v>3</v>
      </c>
      <c r="W63" s="294">
        <v>3</v>
      </c>
      <c r="X63" s="295">
        <v>3</v>
      </c>
      <c r="Y63" s="294">
        <v>3</v>
      </c>
      <c r="Z63" s="324">
        <v>4</v>
      </c>
      <c r="AA63" s="294">
        <v>3</v>
      </c>
      <c r="AB63" s="294">
        <v>8</v>
      </c>
      <c r="AC63" s="294">
        <v>8</v>
      </c>
      <c r="AD63" s="295">
        <v>8</v>
      </c>
      <c r="AE63" s="294">
        <v>9</v>
      </c>
      <c r="AF63" s="324">
        <v>9</v>
      </c>
      <c r="AG63" s="294">
        <v>11</v>
      </c>
      <c r="AH63" s="294">
        <v>9</v>
      </c>
      <c r="AI63" s="294">
        <v>9</v>
      </c>
      <c r="AJ63" s="295">
        <v>9</v>
      </c>
      <c r="AK63" s="294">
        <v>10</v>
      </c>
      <c r="AL63" s="324">
        <v>7</v>
      </c>
      <c r="AM63" s="294">
        <v>7</v>
      </c>
      <c r="AN63" s="294">
        <v>6</v>
      </c>
      <c r="AO63" s="294">
        <v>6</v>
      </c>
      <c r="AP63" s="295">
        <v>6</v>
      </c>
      <c r="AQ63" s="294">
        <v>6</v>
      </c>
      <c r="AR63" s="294">
        <v>6</v>
      </c>
      <c r="AS63" s="294">
        <v>6</v>
      </c>
      <c r="AT63" s="294">
        <v>16</v>
      </c>
      <c r="AU63" s="294">
        <v>20</v>
      </c>
      <c r="AV63" s="295">
        <v>20</v>
      </c>
      <c r="AW63" s="294">
        <v>18</v>
      </c>
      <c r="AX63" s="324">
        <v>17</v>
      </c>
      <c r="AY63" s="294">
        <v>18</v>
      </c>
      <c r="AZ63" s="294">
        <v>9</v>
      </c>
      <c r="BA63" s="294">
        <v>11</v>
      </c>
      <c r="BB63" s="295">
        <v>11</v>
      </c>
      <c r="BC63" s="294">
        <v>12</v>
      </c>
      <c r="BD63" s="324">
        <v>13</v>
      </c>
      <c r="BE63" s="294">
        <v>12</v>
      </c>
      <c r="BF63" s="294">
        <v>5</v>
      </c>
      <c r="BG63" s="294">
        <v>5</v>
      </c>
      <c r="BH63" s="295">
        <v>5</v>
      </c>
      <c r="BI63" s="294">
        <v>5</v>
      </c>
      <c r="BJ63" s="324">
        <v>5</v>
      </c>
      <c r="BK63" s="294">
        <v>5</v>
      </c>
      <c r="BL63" s="294">
        <v>19</v>
      </c>
      <c r="BM63" s="294">
        <v>20</v>
      </c>
      <c r="BN63" s="389">
        <v>21</v>
      </c>
      <c r="BO63" s="294">
        <v>20</v>
      </c>
      <c r="BP63" s="324">
        <v>23</v>
      </c>
      <c r="BQ63" s="294">
        <v>22</v>
      </c>
      <c r="BR63" s="294">
        <v>5</v>
      </c>
      <c r="BS63" s="294">
        <v>6</v>
      </c>
      <c r="BT63" s="295">
        <v>6</v>
      </c>
      <c r="BU63" s="294">
        <v>6</v>
      </c>
      <c r="BV63" s="324">
        <v>6</v>
      </c>
      <c r="BW63" s="294">
        <v>6</v>
      </c>
      <c r="BX63" s="294">
        <v>25</v>
      </c>
      <c r="BY63" s="294">
        <v>26</v>
      </c>
      <c r="BZ63" s="295">
        <v>26</v>
      </c>
      <c r="CA63" s="294">
        <v>26</v>
      </c>
      <c r="CB63" s="324">
        <v>26</v>
      </c>
      <c r="CC63" s="294">
        <v>26</v>
      </c>
      <c r="CD63" s="294">
        <v>13</v>
      </c>
      <c r="CE63" s="294">
        <v>14</v>
      </c>
      <c r="CF63" s="295">
        <v>14</v>
      </c>
      <c r="CG63" s="294">
        <v>14</v>
      </c>
      <c r="CH63" s="324">
        <v>14</v>
      </c>
      <c r="CI63" s="294">
        <v>14</v>
      </c>
      <c r="CJ63" s="294">
        <v>11</v>
      </c>
      <c r="CK63" s="294">
        <v>11</v>
      </c>
      <c r="CL63" s="295">
        <v>11</v>
      </c>
      <c r="CM63" s="294">
        <v>12</v>
      </c>
      <c r="CN63" s="324">
        <v>12</v>
      </c>
      <c r="CO63" s="294">
        <v>13</v>
      </c>
      <c r="CP63" s="294">
        <v>10</v>
      </c>
      <c r="CQ63" s="294">
        <v>10</v>
      </c>
      <c r="CR63" s="295">
        <v>10</v>
      </c>
      <c r="CS63" s="294">
        <v>10</v>
      </c>
      <c r="CT63" s="324">
        <v>10</v>
      </c>
      <c r="CU63" s="294">
        <v>10</v>
      </c>
      <c r="CV63" s="294">
        <v>9</v>
      </c>
      <c r="CW63" s="294">
        <v>11</v>
      </c>
      <c r="CX63" s="295">
        <v>11</v>
      </c>
      <c r="CY63" s="294">
        <v>11</v>
      </c>
      <c r="CZ63" s="324">
        <v>14</v>
      </c>
      <c r="DA63" s="294">
        <v>8</v>
      </c>
      <c r="DB63" s="294">
        <v>2</v>
      </c>
      <c r="DC63" s="294">
        <v>3</v>
      </c>
      <c r="DD63" s="295">
        <v>3</v>
      </c>
      <c r="DE63" s="294">
        <v>3</v>
      </c>
      <c r="DF63" s="324">
        <v>3</v>
      </c>
      <c r="DG63" s="294">
        <v>3</v>
      </c>
      <c r="DH63" s="294">
        <v>8</v>
      </c>
      <c r="DI63" s="294">
        <v>7</v>
      </c>
      <c r="DJ63" s="295">
        <v>7</v>
      </c>
      <c r="DK63" s="294">
        <v>8</v>
      </c>
      <c r="DL63" s="324">
        <v>8</v>
      </c>
      <c r="DM63" s="294">
        <v>9</v>
      </c>
      <c r="DN63" s="228" t="s">
        <v>72</v>
      </c>
      <c r="DO63" s="228"/>
    </row>
    <row r="64" spans="1:119" ht="78.75" x14ac:dyDescent="0.25">
      <c r="A64" s="438" t="s">
        <v>440</v>
      </c>
      <c r="B64" s="293" t="s">
        <v>60</v>
      </c>
      <c r="C64" s="293"/>
      <c r="D64" s="294">
        <f t="shared" si="32"/>
        <v>189</v>
      </c>
      <c r="E64" s="294">
        <f t="shared" si="32"/>
        <v>206</v>
      </c>
      <c r="F64" s="294">
        <f t="shared" si="32"/>
        <v>203</v>
      </c>
      <c r="G64" s="294">
        <f t="shared" si="32"/>
        <v>212</v>
      </c>
      <c r="H64" s="294">
        <f t="shared" si="32"/>
        <v>221</v>
      </c>
      <c r="I64" s="294">
        <f t="shared" si="32"/>
        <v>214</v>
      </c>
      <c r="J64" s="294">
        <v>19</v>
      </c>
      <c r="K64" s="294">
        <v>22</v>
      </c>
      <c r="L64" s="295">
        <v>22</v>
      </c>
      <c r="M64" s="294">
        <v>24</v>
      </c>
      <c r="N64" s="324">
        <v>24</v>
      </c>
      <c r="O64" s="294">
        <v>25</v>
      </c>
      <c r="P64" s="294">
        <v>12</v>
      </c>
      <c r="Q64" s="294">
        <v>14</v>
      </c>
      <c r="R64" s="295">
        <v>15</v>
      </c>
      <c r="S64" s="294">
        <v>15</v>
      </c>
      <c r="T64" s="324">
        <v>15</v>
      </c>
      <c r="U64" s="294">
        <v>16</v>
      </c>
      <c r="V64" s="294">
        <v>3</v>
      </c>
      <c r="W64" s="294">
        <v>3</v>
      </c>
      <c r="X64" s="295">
        <v>3</v>
      </c>
      <c r="Y64" s="294">
        <v>3</v>
      </c>
      <c r="Z64" s="324">
        <v>4</v>
      </c>
      <c r="AA64" s="294">
        <v>3</v>
      </c>
      <c r="AB64" s="294">
        <v>8</v>
      </c>
      <c r="AC64" s="294">
        <v>8</v>
      </c>
      <c r="AD64" s="295">
        <v>8</v>
      </c>
      <c r="AE64" s="294">
        <v>9</v>
      </c>
      <c r="AF64" s="324">
        <v>9</v>
      </c>
      <c r="AG64" s="294">
        <v>11</v>
      </c>
      <c r="AH64" s="294">
        <v>9</v>
      </c>
      <c r="AI64" s="294">
        <v>9</v>
      </c>
      <c r="AJ64" s="295">
        <v>9</v>
      </c>
      <c r="AK64" s="294">
        <v>10</v>
      </c>
      <c r="AL64" s="324">
        <v>7</v>
      </c>
      <c r="AM64" s="294">
        <v>7</v>
      </c>
      <c r="AN64" s="294">
        <v>6</v>
      </c>
      <c r="AO64" s="294">
        <v>6</v>
      </c>
      <c r="AP64" s="295">
        <v>6</v>
      </c>
      <c r="AQ64" s="294">
        <v>6</v>
      </c>
      <c r="AR64" s="294">
        <v>6</v>
      </c>
      <c r="AS64" s="294">
        <v>6</v>
      </c>
      <c r="AT64" s="294">
        <v>16</v>
      </c>
      <c r="AU64" s="294">
        <v>20</v>
      </c>
      <c r="AV64" s="295">
        <v>20</v>
      </c>
      <c r="AW64" s="294">
        <v>18</v>
      </c>
      <c r="AX64" s="324">
        <v>17</v>
      </c>
      <c r="AY64" s="294">
        <v>18</v>
      </c>
      <c r="AZ64" s="294">
        <v>9</v>
      </c>
      <c r="BA64" s="294">
        <v>11</v>
      </c>
      <c r="BB64" s="295">
        <v>11</v>
      </c>
      <c r="BC64" s="294">
        <v>12</v>
      </c>
      <c r="BD64" s="324">
        <v>13</v>
      </c>
      <c r="BE64" s="294">
        <v>12</v>
      </c>
      <c r="BF64" s="294">
        <v>5</v>
      </c>
      <c r="BG64" s="294">
        <v>5</v>
      </c>
      <c r="BH64" s="295">
        <v>5</v>
      </c>
      <c r="BI64" s="294">
        <v>5</v>
      </c>
      <c r="BJ64" s="324">
        <v>5</v>
      </c>
      <c r="BK64" s="294">
        <v>5</v>
      </c>
      <c r="BL64" s="294">
        <v>19</v>
      </c>
      <c r="BM64" s="294">
        <v>20</v>
      </c>
      <c r="BN64" s="389">
        <v>21</v>
      </c>
      <c r="BO64" s="294">
        <v>20</v>
      </c>
      <c r="BP64" s="324">
        <v>23</v>
      </c>
      <c r="BQ64" s="294">
        <v>22</v>
      </c>
      <c r="BR64" s="294">
        <v>5</v>
      </c>
      <c r="BS64" s="294">
        <v>6</v>
      </c>
      <c r="BT64" s="295">
        <v>6</v>
      </c>
      <c r="BU64" s="294">
        <v>6</v>
      </c>
      <c r="BV64" s="324">
        <v>6</v>
      </c>
      <c r="BW64" s="294">
        <v>6</v>
      </c>
      <c r="BX64" s="294">
        <v>25</v>
      </c>
      <c r="BY64" s="294">
        <v>26</v>
      </c>
      <c r="BZ64" s="295">
        <v>26</v>
      </c>
      <c r="CA64" s="294">
        <v>26</v>
      </c>
      <c r="CB64" s="324">
        <v>26</v>
      </c>
      <c r="CC64" s="294">
        <v>26</v>
      </c>
      <c r="CD64" s="294">
        <v>13</v>
      </c>
      <c r="CE64" s="294">
        <v>14</v>
      </c>
      <c r="CF64" s="295">
        <v>14</v>
      </c>
      <c r="CG64" s="294">
        <v>14</v>
      </c>
      <c r="CH64" s="324">
        <v>14</v>
      </c>
      <c r="CI64" s="294">
        <v>14</v>
      </c>
      <c r="CJ64" s="294">
        <v>11</v>
      </c>
      <c r="CK64" s="294">
        <v>11</v>
      </c>
      <c r="CL64" s="295">
        <v>11</v>
      </c>
      <c r="CM64" s="294">
        <v>12</v>
      </c>
      <c r="CN64" s="324">
        <v>12</v>
      </c>
      <c r="CO64" s="294">
        <v>13</v>
      </c>
      <c r="CP64" s="294">
        <v>10</v>
      </c>
      <c r="CQ64" s="294">
        <v>10</v>
      </c>
      <c r="CR64" s="295">
        <v>10</v>
      </c>
      <c r="CS64" s="294">
        <v>10</v>
      </c>
      <c r="CT64" s="324">
        <v>10</v>
      </c>
      <c r="CU64" s="294">
        <v>10</v>
      </c>
      <c r="CV64" s="294">
        <v>9</v>
      </c>
      <c r="CW64" s="294">
        <v>11</v>
      </c>
      <c r="CX64" s="295">
        <v>11</v>
      </c>
      <c r="CY64" s="294">
        <v>11</v>
      </c>
      <c r="CZ64" s="324">
        <v>14</v>
      </c>
      <c r="DA64" s="294">
        <v>8</v>
      </c>
      <c r="DB64" s="294">
        <v>2</v>
      </c>
      <c r="DC64" s="294">
        <v>3</v>
      </c>
      <c r="DD64" s="295">
        <v>3</v>
      </c>
      <c r="DE64" s="294">
        <v>3</v>
      </c>
      <c r="DF64" s="324">
        <v>3</v>
      </c>
      <c r="DG64" s="294">
        <v>3</v>
      </c>
      <c r="DH64" s="294">
        <v>8</v>
      </c>
      <c r="DI64" s="294">
        <v>7</v>
      </c>
      <c r="DJ64" s="295">
        <v>7</v>
      </c>
      <c r="DK64" s="294">
        <v>8</v>
      </c>
      <c r="DL64" s="324">
        <v>8</v>
      </c>
      <c r="DM64" s="294">
        <v>9</v>
      </c>
      <c r="DN64" s="228"/>
      <c r="DO64" s="228"/>
    </row>
    <row r="65" spans="1:119" ht="63" x14ac:dyDescent="0.25">
      <c r="A65" s="438" t="s">
        <v>655</v>
      </c>
      <c r="B65" s="293" t="s">
        <v>67</v>
      </c>
      <c r="C65" s="293"/>
      <c r="D65" s="294">
        <f t="shared" si="32"/>
        <v>51</v>
      </c>
      <c r="E65" s="294">
        <f t="shared" si="32"/>
        <v>71</v>
      </c>
      <c r="F65" s="294">
        <f t="shared" si="32"/>
        <v>67</v>
      </c>
      <c r="G65" s="294">
        <f t="shared" si="32"/>
        <v>86</v>
      </c>
      <c r="H65" s="294">
        <f t="shared" si="32"/>
        <v>85</v>
      </c>
      <c r="I65" s="294">
        <f t="shared" si="32"/>
        <v>90</v>
      </c>
      <c r="J65" s="294">
        <v>0</v>
      </c>
      <c r="K65" s="294">
        <v>1</v>
      </c>
      <c r="L65" s="295">
        <v>1</v>
      </c>
      <c r="M65" s="294">
        <v>1</v>
      </c>
      <c r="N65" s="430">
        <v>1</v>
      </c>
      <c r="O65" s="294">
        <v>1</v>
      </c>
      <c r="P65" s="294">
        <v>12</v>
      </c>
      <c r="Q65" s="294">
        <v>14</v>
      </c>
      <c r="R65" s="295">
        <v>15</v>
      </c>
      <c r="S65" s="294">
        <v>15</v>
      </c>
      <c r="T65" s="324">
        <v>15</v>
      </c>
      <c r="U65" s="294">
        <v>16</v>
      </c>
      <c r="V65" s="294"/>
      <c r="W65" s="294"/>
      <c r="X65" s="295"/>
      <c r="Y65" s="294">
        <v>1</v>
      </c>
      <c r="Z65" s="324">
        <v>3</v>
      </c>
      <c r="AA65" s="294">
        <v>1</v>
      </c>
      <c r="AB65" s="294">
        <v>0</v>
      </c>
      <c r="AC65" s="294">
        <v>3</v>
      </c>
      <c r="AD65" s="295">
        <v>3</v>
      </c>
      <c r="AE65" s="294">
        <v>4</v>
      </c>
      <c r="AF65" s="324">
        <v>2</v>
      </c>
      <c r="AG65" s="294">
        <v>5</v>
      </c>
      <c r="AH65" s="294">
        <v>9</v>
      </c>
      <c r="AI65" s="294">
        <v>9</v>
      </c>
      <c r="AJ65" s="295">
        <v>9</v>
      </c>
      <c r="AK65" s="294">
        <v>10</v>
      </c>
      <c r="AL65" s="324">
        <v>7</v>
      </c>
      <c r="AM65" s="294">
        <v>7</v>
      </c>
      <c r="AN65" s="294"/>
      <c r="AO65" s="294"/>
      <c r="AP65" s="295"/>
      <c r="AQ65" s="294"/>
      <c r="AR65" s="294">
        <v>0</v>
      </c>
      <c r="AS65" s="294"/>
      <c r="AT65" s="294">
        <v>4</v>
      </c>
      <c r="AU65" s="294">
        <v>8</v>
      </c>
      <c r="AV65" s="295">
        <v>8</v>
      </c>
      <c r="AW65" s="294">
        <v>12</v>
      </c>
      <c r="AX65" s="324">
        <v>7</v>
      </c>
      <c r="AY65" s="294">
        <v>14</v>
      </c>
      <c r="AZ65" s="294">
        <v>9</v>
      </c>
      <c r="BA65" s="294">
        <v>11</v>
      </c>
      <c r="BB65" s="295">
        <v>11</v>
      </c>
      <c r="BC65" s="294">
        <v>12</v>
      </c>
      <c r="BD65" s="324">
        <v>13</v>
      </c>
      <c r="BE65" s="294">
        <v>12</v>
      </c>
      <c r="BF65" s="294">
        <v>4</v>
      </c>
      <c r="BG65" s="294">
        <v>5</v>
      </c>
      <c r="BH65" s="295">
        <v>5</v>
      </c>
      <c r="BI65" s="294">
        <v>5</v>
      </c>
      <c r="BJ65" s="324">
        <v>5</v>
      </c>
      <c r="BK65" s="294">
        <v>5</v>
      </c>
      <c r="BL65" s="294">
        <v>6</v>
      </c>
      <c r="BM65" s="294">
        <v>9</v>
      </c>
      <c r="BN65" s="389">
        <v>9</v>
      </c>
      <c r="BO65" s="294">
        <v>12</v>
      </c>
      <c r="BP65" s="324">
        <v>7</v>
      </c>
      <c r="BQ65" s="294">
        <v>14</v>
      </c>
      <c r="BR65" s="294">
        <v>0</v>
      </c>
      <c r="BS65" s="294">
        <v>0</v>
      </c>
      <c r="BT65" s="295"/>
      <c r="BU65" s="294">
        <v>0</v>
      </c>
      <c r="BV65" s="324">
        <v>2</v>
      </c>
      <c r="BW65" s="294">
        <v>0</v>
      </c>
      <c r="BX65" s="294">
        <v>5</v>
      </c>
      <c r="BY65" s="294">
        <v>7</v>
      </c>
      <c r="BZ65" s="295">
        <v>7</v>
      </c>
      <c r="CA65" s="294">
        <v>7</v>
      </c>
      <c r="CB65" s="324">
        <v>7</v>
      </c>
      <c r="CC65" s="294">
        <v>8</v>
      </c>
      <c r="CD65" s="294">
        <v>0</v>
      </c>
      <c r="CE65" s="294">
        <v>0</v>
      </c>
      <c r="CF65" s="295" t="s">
        <v>777</v>
      </c>
      <c r="CG65" s="294">
        <v>0</v>
      </c>
      <c r="CH65" s="324">
        <v>4</v>
      </c>
      <c r="CI65" s="294">
        <v>0</v>
      </c>
      <c r="CJ65" s="294">
        <v>0</v>
      </c>
      <c r="CK65" s="294">
        <v>0</v>
      </c>
      <c r="CL65" s="295"/>
      <c r="CM65" s="294">
        <v>2</v>
      </c>
      <c r="CN65" s="324">
        <v>2</v>
      </c>
      <c r="CO65" s="294">
        <v>2</v>
      </c>
      <c r="CP65" s="294">
        <v>1</v>
      </c>
      <c r="CQ65" s="294">
        <v>2</v>
      </c>
      <c r="CR65" s="295">
        <v>2</v>
      </c>
      <c r="CS65" s="294">
        <v>2</v>
      </c>
      <c r="CT65" s="324">
        <v>2</v>
      </c>
      <c r="CU65" s="294">
        <v>2</v>
      </c>
      <c r="CV65" s="294">
        <v>1</v>
      </c>
      <c r="CW65" s="294">
        <v>2</v>
      </c>
      <c r="CX65" s="295">
        <v>2</v>
      </c>
      <c r="CY65" s="294">
        <v>3</v>
      </c>
      <c r="CZ65" s="324" t="s">
        <v>777</v>
      </c>
      <c r="DA65" s="294">
        <v>3</v>
      </c>
      <c r="DB65" s="294">
        <v>0</v>
      </c>
      <c r="DC65" s="294">
        <v>0</v>
      </c>
      <c r="DD65" s="295"/>
      <c r="DE65" s="294">
        <v>0</v>
      </c>
      <c r="DF65" s="324">
        <v>2</v>
      </c>
      <c r="DG65" s="294">
        <v>0</v>
      </c>
      <c r="DH65" s="294">
        <v>0</v>
      </c>
      <c r="DI65" s="294">
        <v>0</v>
      </c>
      <c r="DJ65" s="295"/>
      <c r="DK65" s="294">
        <v>0</v>
      </c>
      <c r="DL65" s="324">
        <v>1</v>
      </c>
      <c r="DM65" s="294">
        <v>0</v>
      </c>
      <c r="DN65" s="228"/>
      <c r="DO65" s="228" t="s">
        <v>907</v>
      </c>
    </row>
    <row r="66" spans="1:119" ht="78" customHeight="1" x14ac:dyDescent="0.25">
      <c r="A66" s="438" t="s">
        <v>444</v>
      </c>
      <c r="B66" s="293" t="s">
        <v>68</v>
      </c>
      <c r="C66" s="293"/>
      <c r="D66" s="294">
        <f t="shared" si="32"/>
        <v>14</v>
      </c>
      <c r="E66" s="294">
        <f t="shared" si="32"/>
        <v>15</v>
      </c>
      <c r="F66" s="294">
        <f t="shared" si="32"/>
        <v>14</v>
      </c>
      <c r="G66" s="294">
        <f t="shared" si="32"/>
        <v>19</v>
      </c>
      <c r="H66" s="294">
        <f t="shared" si="32"/>
        <v>31</v>
      </c>
      <c r="I66" s="294">
        <f t="shared" si="32"/>
        <v>18</v>
      </c>
      <c r="J66" s="294">
        <v>0</v>
      </c>
      <c r="K66" s="294">
        <v>0</v>
      </c>
      <c r="L66" s="295"/>
      <c r="M66" s="294">
        <v>0</v>
      </c>
      <c r="N66" s="430">
        <v>1</v>
      </c>
      <c r="O66" s="294">
        <v>0</v>
      </c>
      <c r="P66" s="294">
        <v>0</v>
      </c>
      <c r="Q66" s="294">
        <v>0</v>
      </c>
      <c r="R66" s="295"/>
      <c r="S66" s="294">
        <v>0</v>
      </c>
      <c r="T66" s="324"/>
      <c r="U66" s="294">
        <v>0</v>
      </c>
      <c r="V66" s="294"/>
      <c r="W66" s="294"/>
      <c r="X66" s="295"/>
      <c r="Y66" s="294"/>
      <c r="Z66" s="324"/>
      <c r="AA66" s="294"/>
      <c r="AB66" s="294">
        <v>0</v>
      </c>
      <c r="AC66" s="294">
        <v>0</v>
      </c>
      <c r="AD66" s="295"/>
      <c r="AE66" s="294">
        <v>0</v>
      </c>
      <c r="AF66" s="324" t="s">
        <v>758</v>
      </c>
      <c r="AG66" s="294">
        <v>0</v>
      </c>
      <c r="AH66" s="294">
        <v>9</v>
      </c>
      <c r="AI66" s="294">
        <v>8</v>
      </c>
      <c r="AJ66" s="383">
        <v>9</v>
      </c>
      <c r="AK66" s="294">
        <v>8</v>
      </c>
      <c r="AL66" s="324">
        <v>7</v>
      </c>
      <c r="AM66" s="294">
        <v>5</v>
      </c>
      <c r="AN66" s="294"/>
      <c r="AO66" s="294"/>
      <c r="AP66" s="295"/>
      <c r="AQ66" s="294"/>
      <c r="AR66" s="294"/>
      <c r="AS66" s="294"/>
      <c r="AT66" s="294">
        <v>0</v>
      </c>
      <c r="AU66" s="294">
        <v>0</v>
      </c>
      <c r="AV66" s="387" t="s">
        <v>766</v>
      </c>
      <c r="AW66" s="294">
        <v>0</v>
      </c>
      <c r="AX66" s="324"/>
      <c r="AY66" s="294">
        <v>0</v>
      </c>
      <c r="AZ66" s="294">
        <v>0</v>
      </c>
      <c r="BA66" s="294">
        <v>0</v>
      </c>
      <c r="BB66" s="295"/>
      <c r="BC66" s="294">
        <v>0</v>
      </c>
      <c r="BD66" s="324"/>
      <c r="BE66" s="294">
        <v>0</v>
      </c>
      <c r="BF66" s="294">
        <v>4</v>
      </c>
      <c r="BG66" s="294">
        <v>4</v>
      </c>
      <c r="BH66" s="295">
        <v>5</v>
      </c>
      <c r="BI66" s="294">
        <v>4</v>
      </c>
      <c r="BJ66" s="324">
        <v>5</v>
      </c>
      <c r="BK66" s="294">
        <v>4</v>
      </c>
      <c r="BL66" s="294">
        <v>0</v>
      </c>
      <c r="BM66" s="294">
        <v>0</v>
      </c>
      <c r="BN66" s="389"/>
      <c r="BO66" s="294">
        <v>0</v>
      </c>
      <c r="BP66" s="324"/>
      <c r="BQ66" s="294">
        <v>0</v>
      </c>
      <c r="BR66" s="294">
        <v>0</v>
      </c>
      <c r="BS66" s="294">
        <v>0</v>
      </c>
      <c r="BT66" s="295">
        <v>2</v>
      </c>
      <c r="BU66" s="294">
        <v>0</v>
      </c>
      <c r="BV66" s="324"/>
      <c r="BW66" s="294">
        <v>0</v>
      </c>
      <c r="BX66" s="294">
        <v>1</v>
      </c>
      <c r="BY66" s="294">
        <v>3</v>
      </c>
      <c r="BZ66" s="295">
        <v>3</v>
      </c>
      <c r="CA66" s="294">
        <v>5</v>
      </c>
      <c r="CB66" s="324">
        <v>5</v>
      </c>
      <c r="CC66" s="294">
        <v>7</v>
      </c>
      <c r="CD66" s="294">
        <v>0</v>
      </c>
      <c r="CE66" s="294">
        <v>0</v>
      </c>
      <c r="CF66" s="295" t="s">
        <v>777</v>
      </c>
      <c r="CG66" s="294">
        <v>0</v>
      </c>
      <c r="CH66" s="324">
        <v>4</v>
      </c>
      <c r="CI66" s="294">
        <v>0</v>
      </c>
      <c r="CJ66" s="294">
        <v>0</v>
      </c>
      <c r="CK66" s="294">
        <v>0</v>
      </c>
      <c r="CL66" s="295"/>
      <c r="CM66" s="294">
        <v>2</v>
      </c>
      <c r="CN66" s="324">
        <v>2</v>
      </c>
      <c r="CO66" s="294">
        <v>2</v>
      </c>
      <c r="CP66" s="294">
        <v>0</v>
      </c>
      <c r="CQ66" s="294">
        <v>0</v>
      </c>
      <c r="CR66" s="295"/>
      <c r="CS66" s="294">
        <v>0</v>
      </c>
      <c r="CT66" s="324">
        <v>2</v>
      </c>
      <c r="CU66" s="294">
        <v>0</v>
      </c>
      <c r="CV66" s="294">
        <v>0</v>
      </c>
      <c r="CW66" s="294">
        <v>0</v>
      </c>
      <c r="CX66" s="295"/>
      <c r="CY66" s="294">
        <v>0</v>
      </c>
      <c r="CZ66" s="324"/>
      <c r="DA66" s="294">
        <v>0</v>
      </c>
      <c r="DB66" s="294">
        <v>0</v>
      </c>
      <c r="DC66" s="294">
        <v>0</v>
      </c>
      <c r="DD66" s="295"/>
      <c r="DE66" s="294">
        <v>0</v>
      </c>
      <c r="DF66" s="324"/>
      <c r="DG66" s="294">
        <v>0</v>
      </c>
      <c r="DH66" s="294">
        <v>0</v>
      </c>
      <c r="DI66" s="294">
        <v>0</v>
      </c>
      <c r="DJ66" s="295"/>
      <c r="DK66" s="294">
        <v>0</v>
      </c>
      <c r="DL66" s="324"/>
      <c r="DM66" s="294">
        <v>0</v>
      </c>
      <c r="DN66" s="228" t="s">
        <v>72</v>
      </c>
      <c r="DO66" s="228"/>
    </row>
    <row r="67" spans="1:119" ht="87" customHeight="1" x14ac:dyDescent="0.25">
      <c r="A67" s="438" t="s">
        <v>819</v>
      </c>
      <c r="B67" s="293" t="s">
        <v>820</v>
      </c>
      <c r="C67" s="293"/>
      <c r="D67" s="294">
        <f t="shared" si="32"/>
        <v>0</v>
      </c>
      <c r="E67" s="294">
        <f t="shared" si="32"/>
        <v>0</v>
      </c>
      <c r="F67" s="294">
        <f t="shared" si="32"/>
        <v>11908</v>
      </c>
      <c r="G67" s="294">
        <f t="shared" si="32"/>
        <v>0</v>
      </c>
      <c r="H67" s="294">
        <f t="shared" si="32"/>
        <v>14126</v>
      </c>
      <c r="I67" s="294">
        <f t="shared" si="32"/>
        <v>0</v>
      </c>
      <c r="J67" s="294"/>
      <c r="K67" s="294"/>
      <c r="L67" s="295">
        <v>745</v>
      </c>
      <c r="M67" s="294"/>
      <c r="N67" s="430">
        <v>754</v>
      </c>
      <c r="O67" s="294"/>
      <c r="P67" s="294"/>
      <c r="Q67" s="294"/>
      <c r="R67" s="295">
        <v>754</v>
      </c>
      <c r="S67" s="294"/>
      <c r="T67" s="324">
        <v>713</v>
      </c>
      <c r="U67" s="294"/>
      <c r="V67" s="294"/>
      <c r="W67" s="294"/>
      <c r="X67" s="295">
        <v>727</v>
      </c>
      <c r="Y67" s="294"/>
      <c r="Z67" s="324">
        <v>735</v>
      </c>
      <c r="AA67" s="294"/>
      <c r="AB67" s="294"/>
      <c r="AC67" s="294"/>
      <c r="AD67" s="295">
        <v>378</v>
      </c>
      <c r="AE67" s="294"/>
      <c r="AF67" s="324">
        <v>360</v>
      </c>
      <c r="AG67" s="294"/>
      <c r="AH67" s="294"/>
      <c r="AI67" s="294"/>
      <c r="AJ67" s="383">
        <v>493</v>
      </c>
      <c r="AK67" s="294"/>
      <c r="AL67" s="324">
        <v>508</v>
      </c>
      <c r="AM67" s="294"/>
      <c r="AN67" s="294"/>
      <c r="AO67" s="294"/>
      <c r="AP67" s="295"/>
      <c r="AQ67" s="294"/>
      <c r="AR67" s="294">
        <v>213</v>
      </c>
      <c r="AS67" s="294"/>
      <c r="AT67" s="340"/>
      <c r="AU67" s="340"/>
      <c r="AV67" s="297">
        <v>1667</v>
      </c>
      <c r="AW67" s="340"/>
      <c r="AX67" s="424">
        <v>1636</v>
      </c>
      <c r="AY67" s="340"/>
      <c r="AZ67" s="294"/>
      <c r="BA67" s="294"/>
      <c r="BB67" s="295">
        <v>1145</v>
      </c>
      <c r="BC67" s="294"/>
      <c r="BD67" s="324">
        <v>1213</v>
      </c>
      <c r="BE67" s="294"/>
      <c r="BF67" s="294"/>
      <c r="BG67" s="294"/>
      <c r="BH67" s="295">
        <v>823</v>
      </c>
      <c r="BI67" s="294"/>
      <c r="BJ67" s="324">
        <v>823</v>
      </c>
      <c r="BK67" s="294"/>
      <c r="BL67" s="294"/>
      <c r="BM67" s="294"/>
      <c r="BN67" s="389">
        <v>887</v>
      </c>
      <c r="BO67" s="294"/>
      <c r="BP67" s="324">
        <v>904</v>
      </c>
      <c r="BQ67" s="294"/>
      <c r="BR67" s="294"/>
      <c r="BS67" s="294"/>
      <c r="BT67" s="295">
        <v>1176</v>
      </c>
      <c r="BU67" s="294"/>
      <c r="BV67" s="324">
        <v>1123</v>
      </c>
      <c r="BW67" s="294"/>
      <c r="BX67" s="294"/>
      <c r="BY67" s="294"/>
      <c r="BZ67" s="295">
        <v>1369</v>
      </c>
      <c r="CA67" s="294"/>
      <c r="CB67" s="430">
        <v>1417</v>
      </c>
      <c r="CC67" s="294"/>
      <c r="CD67" s="294"/>
      <c r="CE67" s="294"/>
      <c r="CF67" s="295">
        <v>973</v>
      </c>
      <c r="CG67" s="294"/>
      <c r="CH67" s="430">
        <v>1047</v>
      </c>
      <c r="CI67" s="294"/>
      <c r="CJ67" s="294"/>
      <c r="CK67" s="294"/>
      <c r="CL67" s="295">
        <v>559</v>
      </c>
      <c r="CM67" s="294"/>
      <c r="CN67" s="324">
        <v>461</v>
      </c>
      <c r="CO67" s="294"/>
      <c r="CP67" s="294"/>
      <c r="CQ67" s="294"/>
      <c r="CR67" s="295">
        <v>466</v>
      </c>
      <c r="CS67" s="294"/>
      <c r="CT67" s="324">
        <v>453</v>
      </c>
      <c r="CU67" s="294"/>
      <c r="CV67" s="294"/>
      <c r="CW67" s="294"/>
      <c r="CX67" s="295">
        <v>334</v>
      </c>
      <c r="CY67" s="294"/>
      <c r="CZ67" s="324">
        <v>350</v>
      </c>
      <c r="DA67" s="294"/>
      <c r="DB67" s="294"/>
      <c r="DC67" s="294"/>
      <c r="DD67" s="295">
        <v>235</v>
      </c>
      <c r="DE67" s="294"/>
      <c r="DF67" s="324">
        <v>473</v>
      </c>
      <c r="DG67" s="294"/>
      <c r="DH67" s="294"/>
      <c r="DI67" s="294"/>
      <c r="DJ67" s="295"/>
      <c r="DK67" s="294"/>
      <c r="DL67" s="324">
        <v>120</v>
      </c>
      <c r="DM67" s="294"/>
      <c r="DN67" s="228"/>
      <c r="DO67" s="228"/>
    </row>
    <row r="68" spans="1:119" s="354" customFormat="1" ht="39.75" customHeight="1" x14ac:dyDescent="0.25">
      <c r="A68" s="300" t="s">
        <v>445</v>
      </c>
      <c r="B68" s="293" t="s">
        <v>328</v>
      </c>
      <c r="C68" s="293"/>
      <c r="D68" s="312">
        <f t="shared" si="32"/>
        <v>371272484.93000001</v>
      </c>
      <c r="E68" s="312">
        <f t="shared" si="32"/>
        <v>380712545.11000001</v>
      </c>
      <c r="F68" s="312">
        <f t="shared" si="32"/>
        <v>377232363.65999997</v>
      </c>
      <c r="G68" s="312">
        <f t="shared" si="32"/>
        <v>393180478.08999997</v>
      </c>
      <c r="H68" s="312">
        <f t="shared" si="32"/>
        <v>470823695.80000001</v>
      </c>
      <c r="I68" s="312">
        <f t="shared" si="32"/>
        <v>404196149.11000001</v>
      </c>
      <c r="J68" s="312">
        <v>26895889.510000002</v>
      </c>
      <c r="K68" s="312">
        <f>21673053.41+1000000-300000</f>
        <v>22373053.41</v>
      </c>
      <c r="L68" s="313">
        <v>23616553.289999999</v>
      </c>
      <c r="M68" s="312">
        <v>23000000</v>
      </c>
      <c r="N68" s="423">
        <v>27193560.510000002</v>
      </c>
      <c r="O68" s="312">
        <v>23700000</v>
      </c>
      <c r="P68" s="312">
        <v>14132557</v>
      </c>
      <c r="Q68" s="312">
        <v>15902057</v>
      </c>
      <c r="R68" s="313">
        <v>17992241</v>
      </c>
      <c r="S68" s="312">
        <v>17402057</v>
      </c>
      <c r="T68" s="423">
        <v>18935859</v>
      </c>
      <c r="U68" s="312">
        <v>18902057</v>
      </c>
      <c r="V68" s="312">
        <v>15953148.539999999</v>
      </c>
      <c r="W68" s="312">
        <v>16453148</v>
      </c>
      <c r="X68" s="313">
        <v>16539513.949999999</v>
      </c>
      <c r="Y68" s="312">
        <v>16953148</v>
      </c>
      <c r="Z68" s="423">
        <v>19418237.539999999</v>
      </c>
      <c r="AA68" s="312">
        <v>17453148</v>
      </c>
      <c r="AB68" s="312">
        <v>34784023.939999998</v>
      </c>
      <c r="AC68" s="312">
        <v>36950223.939999998</v>
      </c>
      <c r="AD68" s="313">
        <v>28848395</v>
      </c>
      <c r="AE68" s="312">
        <v>38950223.939999998</v>
      </c>
      <c r="AF68" s="423">
        <v>28969995.16</v>
      </c>
      <c r="AG68" s="312">
        <v>40950223.939999998</v>
      </c>
      <c r="AH68" s="312">
        <v>21171700</v>
      </c>
      <c r="AI68" s="312">
        <v>21971671.23</v>
      </c>
      <c r="AJ68" s="313">
        <v>21561743</v>
      </c>
      <c r="AK68" s="312">
        <v>22471671</v>
      </c>
      <c r="AL68" s="423">
        <v>21905161.559999999</v>
      </c>
      <c r="AM68" s="312">
        <v>22771671.02</v>
      </c>
      <c r="AN68" s="312">
        <v>32908791.600000001</v>
      </c>
      <c r="AO68" s="312">
        <v>35616263.759999998</v>
      </c>
      <c r="AP68" s="313">
        <v>33593000</v>
      </c>
      <c r="AQ68" s="312">
        <v>36616263.759999998</v>
      </c>
      <c r="AR68" s="312">
        <v>52776902.880000003</v>
      </c>
      <c r="AS68" s="312">
        <v>37616263.759999998</v>
      </c>
      <c r="AT68" s="312">
        <v>74772212.379999995</v>
      </c>
      <c r="AU68" s="312">
        <v>75772212.379999995</v>
      </c>
      <c r="AV68" s="386">
        <v>83151934.129999995</v>
      </c>
      <c r="AW68" s="312">
        <v>76772200</v>
      </c>
      <c r="AX68" s="423">
        <v>119043214.81999999</v>
      </c>
      <c r="AY68" s="312">
        <v>77500000</v>
      </c>
      <c r="AZ68" s="312">
        <v>22100389.890000001</v>
      </c>
      <c r="BA68" s="312">
        <v>24457590.990000002</v>
      </c>
      <c r="BB68" s="313">
        <v>24321972.82</v>
      </c>
      <c r="BC68" s="312">
        <v>26757590.990000002</v>
      </c>
      <c r="BD68" s="423"/>
      <c r="BE68" s="312">
        <v>29057590.990000002</v>
      </c>
      <c r="BF68" s="312">
        <v>11285656.32</v>
      </c>
      <c r="BG68" s="312">
        <v>11785656</v>
      </c>
      <c r="BH68" s="313">
        <v>19494526.59</v>
      </c>
      <c r="BI68" s="312">
        <v>12285656</v>
      </c>
      <c r="BJ68" s="423">
        <v>19494526.59</v>
      </c>
      <c r="BK68" s="312">
        <v>12785656</v>
      </c>
      <c r="BL68" s="312">
        <v>25854210</v>
      </c>
      <c r="BM68" s="312">
        <v>26013370</v>
      </c>
      <c r="BN68" s="397">
        <v>26476395</v>
      </c>
      <c r="BO68" s="312">
        <v>26183370</v>
      </c>
      <c r="BP68" s="423">
        <v>30462787</v>
      </c>
      <c r="BQ68" s="312">
        <v>26373370</v>
      </c>
      <c r="BR68" s="312">
        <v>17048000</v>
      </c>
      <c r="BS68" s="312">
        <v>17900400</v>
      </c>
      <c r="BT68" s="313">
        <v>18978792.539999999</v>
      </c>
      <c r="BU68" s="312">
        <v>18795320</v>
      </c>
      <c r="BV68" s="423">
        <v>20836022</v>
      </c>
      <c r="BW68" s="312">
        <v>19735191</v>
      </c>
      <c r="BX68" s="312">
        <v>28480000</v>
      </c>
      <c r="BY68" s="312">
        <v>24578101</v>
      </c>
      <c r="BZ68" s="313">
        <f>32619366.4</f>
        <v>32619366.399999999</v>
      </c>
      <c r="CA68" s="312">
        <v>23878101</v>
      </c>
      <c r="CB68" s="423">
        <v>42591560</v>
      </c>
      <c r="CC68" s="312">
        <v>22078101</v>
      </c>
      <c r="CD68" s="312">
        <v>3123000</v>
      </c>
      <c r="CE68" s="312">
        <v>3168000</v>
      </c>
      <c r="CF68" s="313">
        <v>4007000</v>
      </c>
      <c r="CG68" s="312">
        <v>3172000</v>
      </c>
      <c r="CH68" s="423">
        <v>4192913</v>
      </c>
      <c r="CI68" s="312">
        <v>3210000</v>
      </c>
      <c r="CJ68" s="312">
        <v>5452000</v>
      </c>
      <c r="CK68" s="312">
        <v>6174900</v>
      </c>
      <c r="CL68" s="313">
        <v>9055726.7599999998</v>
      </c>
      <c r="CM68" s="312">
        <v>6774900</v>
      </c>
      <c r="CN68" s="423">
        <v>8556109.9100000001</v>
      </c>
      <c r="CO68" s="312">
        <v>7274900</v>
      </c>
      <c r="CP68" s="312">
        <v>7026964</v>
      </c>
      <c r="CQ68" s="312">
        <v>8000000</v>
      </c>
      <c r="CR68" s="313">
        <v>7757048</v>
      </c>
      <c r="CS68" s="312">
        <v>8500000</v>
      </c>
      <c r="CT68" s="423">
        <v>8152557.4900000002</v>
      </c>
      <c r="CU68" s="312">
        <v>9000000</v>
      </c>
      <c r="CV68" s="312">
        <v>17713829.300000001</v>
      </c>
      <c r="CW68" s="312">
        <v>20837784.949999999</v>
      </c>
      <c r="CX68" s="313">
        <v>11465670.84</v>
      </c>
      <c r="CY68" s="312">
        <v>21697784.949999999</v>
      </c>
      <c r="CZ68" s="423">
        <v>11918741.529999999</v>
      </c>
      <c r="DA68" s="312">
        <v>22557784.949999999</v>
      </c>
      <c r="DB68" s="312">
        <v>1532321</v>
      </c>
      <c r="DC68" s="312">
        <v>1720321</v>
      </c>
      <c r="DD68" s="313">
        <v>3126608</v>
      </c>
      <c r="DE68" s="312">
        <v>1932400</v>
      </c>
      <c r="DF68" s="423">
        <v>3257608</v>
      </c>
      <c r="DG68" s="312">
        <v>2192400</v>
      </c>
      <c r="DH68" s="312">
        <v>11037791.449999999</v>
      </c>
      <c r="DI68" s="312">
        <v>11037791.449999999</v>
      </c>
      <c r="DJ68" s="313">
        <v>14120402.93</v>
      </c>
      <c r="DK68" s="312">
        <v>11037791.449999999</v>
      </c>
      <c r="DL68" s="423">
        <v>13623412.220000001</v>
      </c>
      <c r="DM68" s="312">
        <v>11037791.449999999</v>
      </c>
      <c r="DN68" s="353"/>
      <c r="DO68" s="353"/>
    </row>
    <row r="69" spans="1:119" s="354" customFormat="1" ht="39.75" customHeight="1" x14ac:dyDescent="0.25">
      <c r="A69" s="300" t="s">
        <v>446</v>
      </c>
      <c r="B69" s="293" t="s">
        <v>329</v>
      </c>
      <c r="C69" s="293"/>
      <c r="D69" s="312">
        <f t="shared" si="32"/>
        <v>143501551.78</v>
      </c>
      <c r="E69" s="312">
        <f t="shared" si="32"/>
        <v>161249911.77000004</v>
      </c>
      <c r="F69" s="312">
        <f t="shared" si="32"/>
        <v>174648654.18000001</v>
      </c>
      <c r="G69" s="312">
        <f t="shared" si="32"/>
        <v>163807693.08000001</v>
      </c>
      <c r="H69" s="312">
        <f t="shared" si="32"/>
        <v>212622338.74999997</v>
      </c>
      <c r="I69" s="312">
        <f t="shared" si="32"/>
        <v>166406490.46000004</v>
      </c>
      <c r="J69" s="312">
        <v>8063000</v>
      </c>
      <c r="K69" s="312">
        <f>9805496.9+700000</f>
        <v>10505496.9</v>
      </c>
      <c r="L69" s="313">
        <v>7849231.0499999998</v>
      </c>
      <c r="M69" s="312">
        <v>11200000</v>
      </c>
      <c r="N69" s="423">
        <v>6591782.9000000004</v>
      </c>
      <c r="O69" s="312">
        <v>11900000</v>
      </c>
      <c r="P69" s="312">
        <v>6022060</v>
      </c>
      <c r="Q69" s="312">
        <v>7791560</v>
      </c>
      <c r="R69" s="313">
        <v>10504730</v>
      </c>
      <c r="S69" s="312">
        <v>9291560</v>
      </c>
      <c r="T69" s="423">
        <v>11664898</v>
      </c>
      <c r="U69" s="312">
        <v>10791560</v>
      </c>
      <c r="V69" s="312">
        <v>8845110.4100000001</v>
      </c>
      <c r="W69" s="312">
        <v>8800000</v>
      </c>
      <c r="X69" s="313">
        <v>8686729.5800000001</v>
      </c>
      <c r="Y69" s="312">
        <v>8750000</v>
      </c>
      <c r="Z69" s="423">
        <v>9660564.0600000005</v>
      </c>
      <c r="AA69" s="312">
        <v>8700000</v>
      </c>
      <c r="AB69" s="312">
        <v>12396047.74</v>
      </c>
      <c r="AC69" s="312">
        <v>12668758.52</v>
      </c>
      <c r="AD69" s="313">
        <v>10614937.050000001</v>
      </c>
      <c r="AE69" s="312">
        <v>9284737.4700000007</v>
      </c>
      <c r="AF69" s="423">
        <v>7927639.6299999999</v>
      </c>
      <c r="AG69" s="312">
        <v>7189730.1699999999</v>
      </c>
      <c r="AH69" s="312">
        <v>10754400</v>
      </c>
      <c r="AI69" s="312">
        <v>10477741.630000001</v>
      </c>
      <c r="AJ69" s="313">
        <v>9407984</v>
      </c>
      <c r="AK69" s="312">
        <v>8425513.5800000001</v>
      </c>
      <c r="AL69" s="423">
        <v>7143836.1900000004</v>
      </c>
      <c r="AM69" s="312">
        <v>5389233.96</v>
      </c>
      <c r="AN69" s="312">
        <v>4282245.42</v>
      </c>
      <c r="AO69" s="312">
        <v>7034433.4199999999</v>
      </c>
      <c r="AP69" s="313">
        <v>4904000</v>
      </c>
      <c r="AQ69" s="312">
        <v>7500000</v>
      </c>
      <c r="AR69" s="312">
        <v>21023378.120000001</v>
      </c>
      <c r="AS69" s="312">
        <v>8000000</v>
      </c>
      <c r="AT69" s="312">
        <v>35462842.270000003</v>
      </c>
      <c r="AU69" s="312">
        <v>36462842.270000003</v>
      </c>
      <c r="AV69" s="386">
        <v>57311345.82</v>
      </c>
      <c r="AW69" s="312">
        <v>37400000</v>
      </c>
      <c r="AX69" s="423">
        <v>72798152.299999997</v>
      </c>
      <c r="AY69" s="312">
        <v>38400000</v>
      </c>
      <c r="AZ69" s="312">
        <v>11194228.130000001</v>
      </c>
      <c r="BA69" s="312">
        <v>11461429.23</v>
      </c>
      <c r="BB69" s="313">
        <v>12361802.07</v>
      </c>
      <c r="BC69" s="312">
        <v>11761429.23</v>
      </c>
      <c r="BD69" s="423"/>
      <c r="BE69" s="312">
        <v>12061429.23</v>
      </c>
      <c r="BF69" s="312">
        <v>6357847.2999999998</v>
      </c>
      <c r="BG69" s="312">
        <v>6857847</v>
      </c>
      <c r="BH69" s="313">
        <v>10909777.529999999</v>
      </c>
      <c r="BI69" s="312">
        <v>7357846</v>
      </c>
      <c r="BJ69" s="423">
        <v>10909777.529999999</v>
      </c>
      <c r="BK69" s="312">
        <v>7857846</v>
      </c>
      <c r="BL69" s="312">
        <v>11840840</v>
      </c>
      <c r="BM69" s="312">
        <v>12000000</v>
      </c>
      <c r="BN69" s="397">
        <v>15222418</v>
      </c>
      <c r="BO69" s="312">
        <v>12170000</v>
      </c>
      <c r="BP69" s="423">
        <v>15388873</v>
      </c>
      <c r="BQ69" s="312">
        <v>12360000</v>
      </c>
      <c r="BR69" s="312">
        <v>11069510</v>
      </c>
      <c r="BS69" s="312">
        <v>11622985</v>
      </c>
      <c r="BT69" s="313">
        <v>12415206</v>
      </c>
      <c r="BU69" s="312">
        <v>12204134</v>
      </c>
      <c r="BV69" s="423">
        <v>12855825</v>
      </c>
      <c r="BW69" s="312">
        <v>12827875</v>
      </c>
      <c r="BX69" s="312">
        <v>4842500</v>
      </c>
      <c r="BY69" s="312">
        <v>6216500</v>
      </c>
      <c r="BZ69" s="313">
        <v>8208455</v>
      </c>
      <c r="CA69" s="312">
        <v>6447087</v>
      </c>
      <c r="CB69" s="423">
        <v>13141992</v>
      </c>
      <c r="CC69" s="312">
        <v>6623430.2999999998</v>
      </c>
      <c r="CD69" s="312">
        <v>1365000</v>
      </c>
      <c r="CE69" s="312">
        <v>1365000</v>
      </c>
      <c r="CF69" s="313">
        <v>1786000</v>
      </c>
      <c r="CG69" s="312">
        <v>1390000</v>
      </c>
      <c r="CH69" s="423">
        <v>1875490</v>
      </c>
      <c r="CI69" s="312">
        <v>1420000</v>
      </c>
      <c r="CJ69" s="312">
        <v>834400</v>
      </c>
      <c r="CK69" s="312">
        <v>2121390</v>
      </c>
      <c r="CL69" s="313">
        <v>1595304.81</v>
      </c>
      <c r="CM69" s="312">
        <v>3021390</v>
      </c>
      <c r="CN69" s="423">
        <v>2610770.64</v>
      </c>
      <c r="CO69" s="312">
        <v>4021390</v>
      </c>
      <c r="CP69" s="312">
        <v>2485800</v>
      </c>
      <c r="CQ69" s="312">
        <v>2800000</v>
      </c>
      <c r="CR69" s="313">
        <v>3119909</v>
      </c>
      <c r="CS69" s="312">
        <v>3500000</v>
      </c>
      <c r="CT69" s="423">
        <v>3344902</v>
      </c>
      <c r="CU69" s="312">
        <v>4000000</v>
      </c>
      <c r="CV69" s="312">
        <v>5502886.4000000004</v>
      </c>
      <c r="CW69" s="312">
        <v>11161695.800000001</v>
      </c>
      <c r="CX69" s="313">
        <v>4647813.4400000004</v>
      </c>
      <c r="CY69" s="312">
        <v>12021695.800000001</v>
      </c>
      <c r="CZ69" s="423">
        <v>1639743.09</v>
      </c>
      <c r="DA69" s="312">
        <v>12881695.800000001</v>
      </c>
      <c r="DB69" s="312">
        <v>592232</v>
      </c>
      <c r="DC69" s="312">
        <v>702232</v>
      </c>
      <c r="DD69" s="313">
        <v>2109519</v>
      </c>
      <c r="DE69" s="312">
        <v>882300</v>
      </c>
      <c r="DF69" s="423">
        <v>1213429</v>
      </c>
      <c r="DG69" s="312">
        <v>1082300</v>
      </c>
      <c r="DH69" s="312">
        <v>1590602.11</v>
      </c>
      <c r="DI69" s="312">
        <v>1200000</v>
      </c>
      <c r="DJ69" s="313">
        <v>3903269.36</v>
      </c>
      <c r="DK69" s="312">
        <v>1200000</v>
      </c>
      <c r="DL69" s="423">
        <v>1921507.76</v>
      </c>
      <c r="DM69" s="312">
        <v>900000</v>
      </c>
      <c r="DN69" s="353"/>
      <c r="DO69" s="353"/>
    </row>
    <row r="70" spans="1:119" s="177" customFormat="1" ht="39.75" customHeight="1" x14ac:dyDescent="0.25">
      <c r="A70" s="300" t="s">
        <v>663</v>
      </c>
      <c r="B70" s="304" t="s">
        <v>674</v>
      </c>
      <c r="C70" s="304"/>
      <c r="D70" s="172">
        <f>IF(ISNUMBER(D69/D68),D69/D68,"")</f>
        <v>0.38651275708474842</v>
      </c>
      <c r="E70" s="172">
        <f t="shared" ref="E70:DB70" si="33">IF(ISNUMBER(E69/E68),E69/E68,"")</f>
        <v>0.42354767091641227</v>
      </c>
      <c r="F70" s="172">
        <f t="shared" si="33"/>
        <v>0.46297367618598884</v>
      </c>
      <c r="G70" s="172">
        <f t="shared" si="33"/>
        <v>0.4166221422684776</v>
      </c>
      <c r="H70" s="172">
        <f>IF(ISNUMBER(H69/H68),H69/H68,"")</f>
        <v>0.45159651191455596</v>
      </c>
      <c r="I70" s="172">
        <f t="shared" si="33"/>
        <v>0.41169736729657291</v>
      </c>
      <c r="J70" s="172">
        <f t="shared" si="33"/>
        <v>0.2997855860837822</v>
      </c>
      <c r="K70" s="172">
        <f t="shared" si="33"/>
        <v>0.46956026553373342</v>
      </c>
      <c r="L70" s="334">
        <f t="shared" si="33"/>
        <v>0.33236141420025139</v>
      </c>
      <c r="M70" s="172">
        <f t="shared" si="33"/>
        <v>0.48695652173913045</v>
      </c>
      <c r="N70" s="172">
        <f>IF(ISNUMBER(N69/N68),N69/N68,"")</f>
        <v>0.24240234733425131</v>
      </c>
      <c r="O70" s="172">
        <f t="shared" si="33"/>
        <v>0.50210970464135019</v>
      </c>
      <c r="P70" s="172">
        <f t="shared" si="33"/>
        <v>0.42611255698455702</v>
      </c>
      <c r="Q70" s="172">
        <f t="shared" si="33"/>
        <v>0.48997183194601807</v>
      </c>
      <c r="R70" s="334">
        <f t="shared" si="33"/>
        <v>0.58384778194111564</v>
      </c>
      <c r="S70" s="172">
        <f t="shared" si="33"/>
        <v>0.53393458026255169</v>
      </c>
      <c r="T70" s="172">
        <f t="shared" si="33"/>
        <v>0.61602159162676484</v>
      </c>
      <c r="U70" s="172">
        <f t="shared" si="33"/>
        <v>0.57091987395869137</v>
      </c>
      <c r="V70" s="172">
        <f t="shared" si="33"/>
        <v>0.55444292942062712</v>
      </c>
      <c r="W70" s="172">
        <f t="shared" si="33"/>
        <v>0.53485205384404244</v>
      </c>
      <c r="X70" s="334">
        <f t="shared" si="33"/>
        <v>0.52521069278459664</v>
      </c>
      <c r="Y70" s="172">
        <f t="shared" si="33"/>
        <v>0.51612833203603248</v>
      </c>
      <c r="Z70" s="172">
        <f>IF(ISNUMBER(Z69/Z68),Z69/Z68,"")</f>
        <v>0.49749953053669366</v>
      </c>
      <c r="AA70" s="172">
        <f t="shared" si="33"/>
        <v>0.49847740934758589</v>
      </c>
      <c r="AB70" s="172">
        <f t="shared" si="33"/>
        <v>0.35637187236825485</v>
      </c>
      <c r="AC70" s="172">
        <f t="shared" si="33"/>
        <v>0.34286012827883283</v>
      </c>
      <c r="AD70" s="334">
        <f t="shared" si="33"/>
        <v>0.36795589667986733</v>
      </c>
      <c r="AE70" s="172">
        <f t="shared" si="33"/>
        <v>0.23837443102515835</v>
      </c>
      <c r="AF70" s="172">
        <f t="shared" si="33"/>
        <v>0.27365001568747244</v>
      </c>
      <c r="AG70" s="172">
        <f t="shared" si="33"/>
        <v>0.17557242618585789</v>
      </c>
      <c r="AH70" s="172">
        <f t="shared" si="33"/>
        <v>0.50796109901425013</v>
      </c>
      <c r="AI70" s="172">
        <f t="shared" si="33"/>
        <v>0.47687504151681231</v>
      </c>
      <c r="AJ70" s="334">
        <f t="shared" si="33"/>
        <v>0.43632761971052153</v>
      </c>
      <c r="AK70" s="172">
        <f t="shared" si="33"/>
        <v>0.37493934385208827</v>
      </c>
      <c r="AL70" s="172">
        <f>IF(ISNUMBER(AL69/AL68),AL69/AL68,"")</f>
        <v>0.32612570194620383</v>
      </c>
      <c r="AM70" s="172">
        <f t="shared" si="33"/>
        <v>0.23666396529559561</v>
      </c>
      <c r="AN70" s="172">
        <f t="shared" si="33"/>
        <v>0.13012466310066517</v>
      </c>
      <c r="AO70" s="172">
        <f t="shared" si="33"/>
        <v>0.1975062142228475</v>
      </c>
      <c r="AP70" s="334">
        <f t="shared" si="33"/>
        <v>0.14598279403447148</v>
      </c>
      <c r="AQ70" s="172">
        <f t="shared" si="33"/>
        <v>0.20482701482484625</v>
      </c>
      <c r="AR70" s="172">
        <v>0.4</v>
      </c>
      <c r="AS70" s="172">
        <f t="shared" si="33"/>
        <v>0.21267396600156124</v>
      </c>
      <c r="AT70" s="172">
        <f t="shared" si="33"/>
        <v>0.47427836011825125</v>
      </c>
      <c r="AU70" s="172">
        <f t="shared" si="33"/>
        <v>0.48121654528361557</v>
      </c>
      <c r="AV70" s="367">
        <f t="shared" si="33"/>
        <v>0.68923647320577364</v>
      </c>
      <c r="AW70" s="172">
        <f t="shared" si="33"/>
        <v>0.48715550681105924</v>
      </c>
      <c r="AX70" s="172">
        <f t="shared" si="33"/>
        <v>0.61152710307828029</v>
      </c>
      <c r="AY70" s="172">
        <f t="shared" si="33"/>
        <v>0.49548387096774194</v>
      </c>
      <c r="AZ70" s="172">
        <f t="shared" si="33"/>
        <v>0.50651722371039132</v>
      </c>
      <c r="BA70" s="172">
        <f t="shared" si="33"/>
        <v>0.46862461780010328</v>
      </c>
      <c r="BB70" s="334">
        <f t="shared" si="33"/>
        <v>0.50825655309650164</v>
      </c>
      <c r="BC70" s="172">
        <f t="shared" si="33"/>
        <v>0.43955486255827547</v>
      </c>
      <c r="BD70" s="172" t="str">
        <f>IF(ISNUMBER(BD69/BD68),BD69/BD68,"")</f>
        <v/>
      </c>
      <c r="BE70" s="172">
        <f t="shared" si="33"/>
        <v>0.41508703299426541</v>
      </c>
      <c r="BF70" s="172">
        <f t="shared" si="33"/>
        <v>0.56335645174068172</v>
      </c>
      <c r="BG70" s="172">
        <f t="shared" si="33"/>
        <v>0.58188080493779892</v>
      </c>
      <c r="BH70" s="334">
        <f t="shared" si="33"/>
        <v>0.55963285282322928</v>
      </c>
      <c r="BI70" s="172">
        <f t="shared" si="33"/>
        <v>0.59889728314059909</v>
      </c>
      <c r="BJ70" s="172">
        <f t="shared" si="33"/>
        <v>0.55963285282322928</v>
      </c>
      <c r="BK70" s="172">
        <f t="shared" si="33"/>
        <v>0.61458293575237755</v>
      </c>
      <c r="BL70" s="172">
        <f t="shared" si="33"/>
        <v>0.45798498581082153</v>
      </c>
      <c r="BM70" s="172">
        <f t="shared" si="33"/>
        <v>0.46130124624375851</v>
      </c>
      <c r="BN70" s="398">
        <f t="shared" si="33"/>
        <v>0.57494300111476659</v>
      </c>
      <c r="BO70" s="172">
        <f t="shared" si="33"/>
        <v>0.46479883987431719</v>
      </c>
      <c r="BP70" s="172">
        <f>IF(ISNUMBER(BP69/BP68),BP69/BP68,"")</f>
        <v>0.50516956967857207</v>
      </c>
      <c r="BQ70" s="172">
        <f t="shared" si="33"/>
        <v>0.46865455571282699</v>
      </c>
      <c r="BR70" s="172">
        <f t="shared" si="33"/>
        <v>0.64931428906616617</v>
      </c>
      <c r="BS70" s="172">
        <f t="shared" si="33"/>
        <v>0.6493142611338294</v>
      </c>
      <c r="BT70" s="334">
        <f t="shared" si="33"/>
        <v>0.6541620587207283</v>
      </c>
      <c r="BU70" s="172">
        <f t="shared" si="33"/>
        <v>0.64931770249189691</v>
      </c>
      <c r="BV70" s="172">
        <f t="shared" si="33"/>
        <v>0.61699997245155525</v>
      </c>
      <c r="BW70" s="172">
        <f t="shared" si="33"/>
        <v>0.65000004307026971</v>
      </c>
      <c r="BX70" s="172">
        <f t="shared" si="33"/>
        <v>0.1700316011235955</v>
      </c>
      <c r="BY70" s="172">
        <f t="shared" si="33"/>
        <v>0.25292840972538927</v>
      </c>
      <c r="BZ70" s="334">
        <f t="shared" si="33"/>
        <v>0.25164360641903827</v>
      </c>
      <c r="CA70" s="172">
        <f t="shared" si="33"/>
        <v>0.26999998869256814</v>
      </c>
      <c r="CB70" s="172">
        <f>IF(ISNUMBER(CB69/CB68),CB69/CB68,"")</f>
        <v>0.30855859705537902</v>
      </c>
      <c r="CC70" s="172">
        <f t="shared" si="33"/>
        <v>0.3</v>
      </c>
      <c r="CD70" s="172">
        <f t="shared" si="33"/>
        <v>0.43707973102785785</v>
      </c>
      <c r="CE70" s="172">
        <f t="shared" si="33"/>
        <v>0.4308712121212121</v>
      </c>
      <c r="CF70" s="334">
        <f t="shared" si="33"/>
        <v>0.44571999001746943</v>
      </c>
      <c r="CG70" s="172">
        <f t="shared" si="33"/>
        <v>0.43820933165195458</v>
      </c>
      <c r="CH70" s="172">
        <f t="shared" si="33"/>
        <v>0.44730000360131489</v>
      </c>
      <c r="CI70" s="172">
        <f t="shared" si="33"/>
        <v>0.44236760124610591</v>
      </c>
      <c r="CJ70" s="172">
        <f t="shared" si="33"/>
        <v>0.15304475421863536</v>
      </c>
      <c r="CK70" s="172">
        <f t="shared" si="33"/>
        <v>0.34355050284215127</v>
      </c>
      <c r="CL70" s="334">
        <f t="shared" si="33"/>
        <v>0.17616529874185383</v>
      </c>
      <c r="CM70" s="172">
        <f t="shared" si="33"/>
        <v>0.44596820617278482</v>
      </c>
      <c r="CN70" s="172">
        <f>IF(ISNUMBER(CN69/CN68),CN69/CN68,"")</f>
        <v>0.30513523873140619</v>
      </c>
      <c r="CO70" s="172">
        <f t="shared" si="33"/>
        <v>0.55277598317502641</v>
      </c>
      <c r="CP70" s="172">
        <f t="shared" si="33"/>
        <v>0.35375163441850566</v>
      </c>
      <c r="CQ70" s="172">
        <f t="shared" si="33"/>
        <v>0.35</v>
      </c>
      <c r="CR70" s="334">
        <f t="shared" si="33"/>
        <v>0.40220313191306795</v>
      </c>
      <c r="CS70" s="172">
        <f t="shared" si="33"/>
        <v>0.41176470588235292</v>
      </c>
      <c r="CT70" s="172">
        <f t="shared" si="33"/>
        <v>0.41028867372022665</v>
      </c>
      <c r="CU70" s="172">
        <f t="shared" si="33"/>
        <v>0.44444444444444442</v>
      </c>
      <c r="CV70" s="172">
        <f t="shared" si="33"/>
        <v>0.31065481702479769</v>
      </c>
      <c r="CW70" s="172">
        <f t="shared" si="33"/>
        <v>0.53564694264684798</v>
      </c>
      <c r="CX70" s="334">
        <f t="shared" si="33"/>
        <v>0.40536777174740529</v>
      </c>
      <c r="CY70" s="172">
        <f t="shared" si="33"/>
        <v>0.55405175356390479</v>
      </c>
      <c r="CZ70" s="172">
        <f>IF(ISNUMBER(CZ69/CZ68),CZ69/CZ68,"")</f>
        <v>0.13757686462725063</v>
      </c>
      <c r="DA70" s="172">
        <f t="shared" si="33"/>
        <v>0.57105322302489636</v>
      </c>
      <c r="DB70" s="172">
        <f t="shared" si="33"/>
        <v>0.38649343055404189</v>
      </c>
      <c r="DC70" s="172">
        <f t="shared" ref="DC70:DM70" si="34">IF(ISNUMBER(DC69/DC68),DC69/DC68,"")</f>
        <v>0.40819823742196948</v>
      </c>
      <c r="DD70" s="334">
        <f t="shared" si="34"/>
        <v>0.67469890693044987</v>
      </c>
      <c r="DE70" s="172">
        <f t="shared" si="34"/>
        <v>0.45658248809770235</v>
      </c>
      <c r="DF70" s="172">
        <f t="shared" si="34"/>
        <v>0.37249079692829828</v>
      </c>
      <c r="DG70" s="172">
        <f t="shared" si="34"/>
        <v>0.49365991607370918</v>
      </c>
      <c r="DH70" s="172">
        <f t="shared" si="34"/>
        <v>0.1441051062801155</v>
      </c>
      <c r="DI70" s="172">
        <f t="shared" si="34"/>
        <v>0.10871740107030198</v>
      </c>
      <c r="DJ70" s="334">
        <f t="shared" si="34"/>
        <v>0.27642761891073031</v>
      </c>
      <c r="DK70" s="172">
        <f t="shared" si="34"/>
        <v>0.10871740107030198</v>
      </c>
      <c r="DL70" s="172">
        <f>IF(ISNUMBER(DL69/DL68),DL69/DL68,"")</f>
        <v>0.14104452900420272</v>
      </c>
      <c r="DM70" s="172">
        <f t="shared" si="34"/>
        <v>8.1538050802726483E-2</v>
      </c>
      <c r="DN70" s="176"/>
      <c r="DO70" s="176"/>
    </row>
    <row r="71" spans="1:119" s="354" customFormat="1" ht="29.25" customHeight="1" x14ac:dyDescent="0.25">
      <c r="A71" s="438">
        <v>23</v>
      </c>
      <c r="B71" s="293" t="s">
        <v>476</v>
      </c>
      <c r="C71" s="293"/>
      <c r="D71" s="312">
        <f t="shared" ref="D71:I72" si="35">SUMIF($J$3:$DM$3,D$3,$J71:$DM71)</f>
        <v>172413000.79000002</v>
      </c>
      <c r="E71" s="312">
        <f t="shared" si="35"/>
        <v>175624925.06</v>
      </c>
      <c r="F71" s="312">
        <f t="shared" si="35"/>
        <v>183025853.61000004</v>
      </c>
      <c r="G71" s="312">
        <f t="shared" si="35"/>
        <v>177662507</v>
      </c>
      <c r="H71" s="312">
        <f t="shared" si="35"/>
        <v>264843277.81999999</v>
      </c>
      <c r="I71" s="312">
        <f t="shared" si="35"/>
        <v>184457508</v>
      </c>
      <c r="J71" s="312">
        <v>6817681.6799999997</v>
      </c>
      <c r="K71" s="312">
        <v>6817681.6799999997</v>
      </c>
      <c r="L71" s="313">
        <v>6508674.2400000002</v>
      </c>
      <c r="M71" s="312">
        <v>7500000</v>
      </c>
      <c r="N71" s="423">
        <v>6518167.1699999999</v>
      </c>
      <c r="O71" s="312">
        <v>8500000</v>
      </c>
      <c r="P71" s="312">
        <v>8352060</v>
      </c>
      <c r="Q71" s="312">
        <v>7772506</v>
      </c>
      <c r="R71" s="313">
        <v>11473673</v>
      </c>
      <c r="S71" s="312">
        <v>7772506</v>
      </c>
      <c r="T71" s="423">
        <v>9301746</v>
      </c>
      <c r="U71" s="312">
        <v>7772506</v>
      </c>
      <c r="V71" s="312">
        <v>6027153.96</v>
      </c>
      <c r="W71" s="312">
        <v>6200000</v>
      </c>
      <c r="X71" s="313">
        <v>4651182.5199999996</v>
      </c>
      <c r="Y71" s="312">
        <v>6200000</v>
      </c>
      <c r="Z71" s="423">
        <v>6584172.4299999997</v>
      </c>
      <c r="AA71" s="312">
        <v>6200000</v>
      </c>
      <c r="AB71" s="312">
        <v>9687845.3300000001</v>
      </c>
      <c r="AC71" s="312">
        <v>9876754</v>
      </c>
      <c r="AD71" s="313">
        <v>9577565.8699999992</v>
      </c>
      <c r="AE71" s="312">
        <v>10000000</v>
      </c>
      <c r="AF71" s="423">
        <v>10708289.58</v>
      </c>
      <c r="AG71" s="312">
        <v>11000000</v>
      </c>
      <c r="AH71" s="312">
        <v>6903993</v>
      </c>
      <c r="AI71" s="312">
        <v>7767000</v>
      </c>
      <c r="AJ71" s="313">
        <v>8854346</v>
      </c>
      <c r="AK71" s="312">
        <v>9110000</v>
      </c>
      <c r="AL71" s="423">
        <v>9707115.8399999999</v>
      </c>
      <c r="AM71" s="312">
        <v>10535000</v>
      </c>
      <c r="AN71" s="312">
        <v>359866.55</v>
      </c>
      <c r="AO71" s="312">
        <v>700000</v>
      </c>
      <c r="AP71" s="313">
        <v>0</v>
      </c>
      <c r="AQ71" s="312">
        <v>700000</v>
      </c>
      <c r="AR71" s="312">
        <v>548333.72</v>
      </c>
      <c r="AS71" s="312">
        <v>700000</v>
      </c>
      <c r="AT71" s="312">
        <v>16116347.17</v>
      </c>
      <c r="AU71" s="312">
        <v>18712519.399999999</v>
      </c>
      <c r="AV71" s="386">
        <v>21243717.66</v>
      </c>
      <c r="AW71" s="312">
        <v>17300000</v>
      </c>
      <c r="AX71" s="423">
        <v>60683734.43</v>
      </c>
      <c r="AY71" s="312">
        <v>18000000</v>
      </c>
      <c r="AZ71" s="312">
        <v>14017305.539999999</v>
      </c>
      <c r="BA71" s="312">
        <v>16725000</v>
      </c>
      <c r="BB71" s="313">
        <v>22047995.609999999</v>
      </c>
      <c r="BC71" s="312">
        <v>17100000</v>
      </c>
      <c r="BD71" s="423"/>
      <c r="BE71" s="312">
        <v>18000000</v>
      </c>
      <c r="BF71" s="312">
        <v>11270754.369999999</v>
      </c>
      <c r="BG71" s="312">
        <v>9500000</v>
      </c>
      <c r="BH71" s="313">
        <v>17628060.960000001</v>
      </c>
      <c r="BI71" s="312">
        <v>10500000</v>
      </c>
      <c r="BJ71" s="423">
        <v>17628060.960000001</v>
      </c>
      <c r="BK71" s="312">
        <v>10500000</v>
      </c>
      <c r="BL71" s="312">
        <v>17465648</v>
      </c>
      <c r="BM71" s="312">
        <v>15000000</v>
      </c>
      <c r="BN71" s="397">
        <v>15697782</v>
      </c>
      <c r="BO71" s="312">
        <v>16000000</v>
      </c>
      <c r="BP71" s="423">
        <v>18991386</v>
      </c>
      <c r="BQ71" s="312">
        <v>17000000</v>
      </c>
      <c r="BR71" s="312">
        <v>15768960</v>
      </c>
      <c r="BS71" s="312">
        <v>15861026.57</v>
      </c>
      <c r="BT71" s="313">
        <v>16886784.449999999</v>
      </c>
      <c r="BU71" s="312">
        <v>15780000</v>
      </c>
      <c r="BV71" s="423">
        <v>18450968</v>
      </c>
      <c r="BW71" s="312">
        <v>15800000</v>
      </c>
      <c r="BX71" s="312">
        <v>20669076</v>
      </c>
      <c r="BY71" s="312">
        <v>21100000</v>
      </c>
      <c r="BZ71" s="313">
        <v>25041372</v>
      </c>
      <c r="CA71" s="312">
        <v>21700000</v>
      </c>
      <c r="CB71" s="423">
        <f>40153108.38</f>
        <v>40153108.380000003</v>
      </c>
      <c r="CC71" s="312">
        <v>22000000</v>
      </c>
      <c r="CD71" s="312">
        <v>13042179</v>
      </c>
      <c r="CE71" s="312">
        <v>13849912</v>
      </c>
      <c r="CF71" s="386">
        <v>13170651.970000001</v>
      </c>
      <c r="CG71" s="312">
        <v>11450000</v>
      </c>
      <c r="CH71" s="423">
        <v>18012420.41</v>
      </c>
      <c r="CI71" s="312">
        <v>11500000</v>
      </c>
      <c r="CJ71" s="312">
        <v>5925403.6100000003</v>
      </c>
      <c r="CK71" s="312">
        <v>6582525.4100000001</v>
      </c>
      <c r="CL71" s="313">
        <v>6639875.0899999999</v>
      </c>
      <c r="CM71" s="312">
        <v>6200000</v>
      </c>
      <c r="CN71" s="423">
        <v>7621126.9199999999</v>
      </c>
      <c r="CO71" s="312">
        <v>6400000</v>
      </c>
      <c r="CP71" s="312">
        <v>9568905.8499999996</v>
      </c>
      <c r="CQ71" s="312">
        <v>9500000</v>
      </c>
      <c r="CR71" s="313">
        <v>9511233</v>
      </c>
      <c r="CS71" s="312">
        <v>10000000</v>
      </c>
      <c r="CT71" s="423">
        <v>9661747.8300000001</v>
      </c>
      <c r="CU71" s="312">
        <v>10000000</v>
      </c>
      <c r="CV71" s="312">
        <v>2100710.0299999998</v>
      </c>
      <c r="CW71" s="312">
        <v>1685000</v>
      </c>
      <c r="CX71" s="313">
        <v>3243482.99</v>
      </c>
      <c r="CY71" s="312">
        <v>1800000</v>
      </c>
      <c r="CZ71" s="423">
        <v>4283825.9800000004</v>
      </c>
      <c r="DA71" s="312">
        <v>2000000</v>
      </c>
      <c r="DB71" s="312">
        <v>7500093.6500000004</v>
      </c>
      <c r="DC71" s="312">
        <v>7025000</v>
      </c>
      <c r="DD71" s="313">
        <v>7792560</v>
      </c>
      <c r="DE71" s="312">
        <v>7600000</v>
      </c>
      <c r="DF71" s="423">
        <v>7787380</v>
      </c>
      <c r="DG71" s="312">
        <v>7600000</v>
      </c>
      <c r="DH71" s="312">
        <v>819017.05</v>
      </c>
      <c r="DI71" s="312">
        <v>950000</v>
      </c>
      <c r="DJ71" s="313">
        <v>684957.21</v>
      </c>
      <c r="DK71" s="312">
        <v>950001</v>
      </c>
      <c r="DL71" s="423">
        <v>573633.21</v>
      </c>
      <c r="DM71" s="312">
        <v>950002</v>
      </c>
      <c r="DN71" s="353"/>
      <c r="DO71" s="353"/>
    </row>
    <row r="72" spans="1:119" s="354" customFormat="1" ht="42" customHeight="1" x14ac:dyDescent="0.25">
      <c r="A72" s="438" t="s">
        <v>447</v>
      </c>
      <c r="B72" s="293" t="s">
        <v>475</v>
      </c>
      <c r="C72" s="293"/>
      <c r="D72" s="312">
        <f t="shared" si="35"/>
        <v>6746394.2000000002</v>
      </c>
      <c r="E72" s="312">
        <f t="shared" si="35"/>
        <v>16481279.5</v>
      </c>
      <c r="F72" s="312">
        <f t="shared" si="35"/>
        <v>9423618.3000000007</v>
      </c>
      <c r="G72" s="312">
        <f t="shared" si="35"/>
        <v>15665692</v>
      </c>
      <c r="H72" s="312">
        <f t="shared" si="35"/>
        <v>55175472.070000008</v>
      </c>
      <c r="I72" s="312">
        <f t="shared" si="35"/>
        <v>16837308</v>
      </c>
      <c r="J72" s="312">
        <v>2054134</v>
      </c>
      <c r="K72" s="312">
        <v>2000000</v>
      </c>
      <c r="L72" s="313">
        <v>597288.19999999995</v>
      </c>
      <c r="M72" s="312">
        <v>2200000</v>
      </c>
      <c r="N72" s="423">
        <v>541213.13</v>
      </c>
      <c r="O72" s="312">
        <v>2500000</v>
      </c>
      <c r="P72" s="312">
        <v>216693</v>
      </c>
      <c r="Q72" s="312">
        <v>880000</v>
      </c>
      <c r="R72" s="313">
        <v>855205</v>
      </c>
      <c r="S72" s="312">
        <v>500000</v>
      </c>
      <c r="T72" s="423">
        <v>263480</v>
      </c>
      <c r="U72" s="312">
        <v>500000</v>
      </c>
      <c r="V72" s="312">
        <v>7500</v>
      </c>
      <c r="W72" s="312">
        <v>500000</v>
      </c>
      <c r="X72" s="313">
        <v>391892</v>
      </c>
      <c r="Y72" s="312">
        <v>500000</v>
      </c>
      <c r="Z72" s="423">
        <v>577273.94999999995</v>
      </c>
      <c r="AA72" s="312">
        <v>500000</v>
      </c>
      <c r="AB72" s="312">
        <v>114650</v>
      </c>
      <c r="AC72" s="312">
        <v>1997031.5</v>
      </c>
      <c r="AD72" s="313">
        <v>159088</v>
      </c>
      <c r="AE72" s="312">
        <v>2000000</v>
      </c>
      <c r="AF72" s="423">
        <v>309592</v>
      </c>
      <c r="AG72" s="312">
        <v>2000000</v>
      </c>
      <c r="AH72" s="312">
        <v>141800</v>
      </c>
      <c r="AI72" s="312">
        <v>100000</v>
      </c>
      <c r="AJ72" s="313">
        <v>29185</v>
      </c>
      <c r="AK72" s="312">
        <v>100000</v>
      </c>
      <c r="AL72" s="423">
        <v>18000</v>
      </c>
      <c r="AM72" s="312">
        <v>100000</v>
      </c>
      <c r="AN72" s="312"/>
      <c r="AO72" s="312"/>
      <c r="AP72" s="313"/>
      <c r="AQ72" s="312"/>
      <c r="AR72" s="312">
        <v>77152.87</v>
      </c>
      <c r="AS72" s="312"/>
      <c r="AT72" s="312">
        <v>438718</v>
      </c>
      <c r="AU72" s="312">
        <v>2500000</v>
      </c>
      <c r="AV72" s="386">
        <v>2095043</v>
      </c>
      <c r="AW72" s="312">
        <v>2600000</v>
      </c>
      <c r="AX72" s="423">
        <v>35053362.640000001</v>
      </c>
      <c r="AY72" s="312">
        <v>2700000</v>
      </c>
      <c r="AZ72" s="312">
        <v>17860</v>
      </c>
      <c r="BA72" s="312">
        <v>500000</v>
      </c>
      <c r="BB72" s="313">
        <v>183635</v>
      </c>
      <c r="BC72" s="312">
        <v>600000</v>
      </c>
      <c r="BD72" s="423"/>
      <c r="BE72" s="312">
        <v>700000</v>
      </c>
      <c r="BF72" s="312">
        <v>372170</v>
      </c>
      <c r="BG72" s="312">
        <v>400000</v>
      </c>
      <c r="BH72" s="313">
        <v>120841.2</v>
      </c>
      <c r="BI72" s="312">
        <v>450000</v>
      </c>
      <c r="BJ72" s="423">
        <v>120841.2</v>
      </c>
      <c r="BK72" s="312">
        <v>480000</v>
      </c>
      <c r="BL72" s="312">
        <v>1041300</v>
      </c>
      <c r="BM72" s="312">
        <v>3500000</v>
      </c>
      <c r="BN72" s="397" t="s">
        <v>785</v>
      </c>
      <c r="BO72" s="312">
        <v>2000000</v>
      </c>
      <c r="BP72" s="423">
        <v>3239783</v>
      </c>
      <c r="BQ72" s="312">
        <v>2200000</v>
      </c>
      <c r="BR72" s="312">
        <v>258000</v>
      </c>
      <c r="BS72" s="312">
        <v>331148</v>
      </c>
      <c r="BT72" s="313">
        <v>350000</v>
      </c>
      <c r="BU72" s="312">
        <v>430492</v>
      </c>
      <c r="BV72" s="423">
        <v>456748</v>
      </c>
      <c r="BW72" s="312">
        <v>532108</v>
      </c>
      <c r="BX72" s="312">
        <v>138337</v>
      </c>
      <c r="BY72" s="312">
        <v>800000</v>
      </c>
      <c r="BZ72" s="313">
        <v>2180200</v>
      </c>
      <c r="CA72" s="312">
        <v>800000</v>
      </c>
      <c r="CB72" s="423">
        <f>347072+12050000</f>
        <v>12397072</v>
      </c>
      <c r="CC72" s="312">
        <v>1200000</v>
      </c>
      <c r="CD72" s="312">
        <v>865960</v>
      </c>
      <c r="CE72" s="312">
        <v>950000</v>
      </c>
      <c r="CF72" s="386">
        <v>890350</v>
      </c>
      <c r="CG72" s="312">
        <v>750000</v>
      </c>
      <c r="CH72" s="423">
        <v>693565.08</v>
      </c>
      <c r="CI72" s="312">
        <v>750000</v>
      </c>
      <c r="CJ72" s="312">
        <v>541512</v>
      </c>
      <c r="CK72" s="312">
        <v>546000</v>
      </c>
      <c r="CL72" s="313">
        <v>327784</v>
      </c>
      <c r="CM72" s="312">
        <v>600000</v>
      </c>
      <c r="CN72" s="423">
        <v>71646</v>
      </c>
      <c r="CO72" s="312">
        <v>700000</v>
      </c>
      <c r="CP72" s="312">
        <v>97564</v>
      </c>
      <c r="CQ72" s="312">
        <v>352000</v>
      </c>
      <c r="CR72" s="313">
        <v>248250</v>
      </c>
      <c r="CS72" s="312">
        <v>700000</v>
      </c>
      <c r="CT72" s="423">
        <v>224993</v>
      </c>
      <c r="CU72" s="312">
        <v>500000</v>
      </c>
      <c r="CV72" s="312">
        <v>105426.2</v>
      </c>
      <c r="CW72" s="312">
        <v>100000</v>
      </c>
      <c r="CX72" s="313">
        <v>144183.1</v>
      </c>
      <c r="CY72" s="312">
        <v>140000</v>
      </c>
      <c r="CZ72" s="423">
        <v>0</v>
      </c>
      <c r="DA72" s="312">
        <v>180000</v>
      </c>
      <c r="DB72" s="312">
        <v>334770</v>
      </c>
      <c r="DC72" s="312">
        <v>725100</v>
      </c>
      <c r="DD72" s="313">
        <v>971515</v>
      </c>
      <c r="DE72" s="312">
        <v>795200</v>
      </c>
      <c r="DF72" s="423">
        <v>994918</v>
      </c>
      <c r="DG72" s="312">
        <v>795200</v>
      </c>
      <c r="DH72" s="312">
        <v>0</v>
      </c>
      <c r="DI72" s="312">
        <v>300000</v>
      </c>
      <c r="DJ72" s="313">
        <v>0</v>
      </c>
      <c r="DK72" s="312">
        <v>500000</v>
      </c>
      <c r="DL72" s="423">
        <v>14990</v>
      </c>
      <c r="DM72" s="312">
        <v>500000</v>
      </c>
      <c r="DN72" s="353"/>
      <c r="DO72" s="353"/>
    </row>
    <row r="73" spans="1:119" s="177" customFormat="1" ht="34.5" customHeight="1" x14ac:dyDescent="0.25">
      <c r="A73" s="438" t="s">
        <v>662</v>
      </c>
      <c r="B73" s="304" t="s">
        <v>675</v>
      </c>
      <c r="C73" s="304"/>
      <c r="D73" s="172">
        <f>IF(ISNUMBER(D72/D71),D72/D71,"")</f>
        <v>3.9129266175334104E-2</v>
      </c>
      <c r="E73" s="172">
        <f t="shared" ref="E73:DB73" si="36">IF(ISNUMBER(E72/E71),E72/E71,"")</f>
        <v>9.384362438514568E-2</v>
      </c>
      <c r="F73" s="172">
        <f t="shared" si="36"/>
        <v>5.148790793283381E-2</v>
      </c>
      <c r="G73" s="172">
        <f t="shared" si="36"/>
        <v>8.8176691101178706E-2</v>
      </c>
      <c r="H73" s="172">
        <f>IF(ISNUMBER(H72/H71),H72/H71,"")</f>
        <v>0.2083325373562997</v>
      </c>
      <c r="I73" s="172">
        <f t="shared" si="36"/>
        <v>9.1280144584843903E-2</v>
      </c>
      <c r="J73" s="172">
        <f t="shared" si="36"/>
        <v>0.30129508774601516</v>
      </c>
      <c r="K73" s="172">
        <f t="shared" si="36"/>
        <v>0.29335485196780264</v>
      </c>
      <c r="L73" s="334">
        <f t="shared" si="36"/>
        <v>9.176802801548721E-2</v>
      </c>
      <c r="M73" s="172">
        <f t="shared" si="36"/>
        <v>0.29333333333333333</v>
      </c>
      <c r="N73" s="172">
        <f>IF(ISNUMBER(N72/N71),N72/N71,"")</f>
        <v>8.3031489663374189E-2</v>
      </c>
      <c r="O73" s="172">
        <f t="shared" si="36"/>
        <v>0.29411764705882354</v>
      </c>
      <c r="P73" s="172">
        <f t="shared" si="36"/>
        <v>2.5944856717983349E-2</v>
      </c>
      <c r="Q73" s="172">
        <f t="shared" si="36"/>
        <v>0.11321959738596535</v>
      </c>
      <c r="R73" s="334">
        <f t="shared" si="36"/>
        <v>7.4536288423070793E-2</v>
      </c>
      <c r="S73" s="172">
        <f t="shared" si="36"/>
        <v>6.4329316696571215E-2</v>
      </c>
      <c r="T73" s="172">
        <f t="shared" si="36"/>
        <v>2.8325864843009044E-2</v>
      </c>
      <c r="U73" s="172">
        <f t="shared" si="36"/>
        <v>6.4329316696571215E-2</v>
      </c>
      <c r="V73" s="172">
        <f t="shared" si="36"/>
        <v>1.2443684116541134E-3</v>
      </c>
      <c r="W73" s="172">
        <f t="shared" si="36"/>
        <v>8.0645161290322578E-2</v>
      </c>
      <c r="X73" s="334">
        <f t="shared" si="36"/>
        <v>8.425642260110662E-2</v>
      </c>
      <c r="Y73" s="172">
        <f t="shared" si="36"/>
        <v>8.0645161290322578E-2</v>
      </c>
      <c r="Z73" s="172">
        <f>IF(ISNUMBER(Z72/Z71),Z72/Z71,"")</f>
        <v>8.7676007294359384E-2</v>
      </c>
      <c r="AA73" s="172">
        <f t="shared" si="36"/>
        <v>8.0645161290322578E-2</v>
      </c>
      <c r="AB73" s="172">
        <f t="shared" si="36"/>
        <v>1.1834416848601773E-2</v>
      </c>
      <c r="AC73" s="172">
        <f t="shared" si="36"/>
        <v>0.2021951240255655</v>
      </c>
      <c r="AD73" s="334">
        <f t="shared" si="36"/>
        <v>1.6610483515265034E-2</v>
      </c>
      <c r="AE73" s="172">
        <f t="shared" si="36"/>
        <v>0.2</v>
      </c>
      <c r="AF73" s="172">
        <f t="shared" si="36"/>
        <v>2.8911433304738849E-2</v>
      </c>
      <c r="AG73" s="172">
        <f t="shared" si="36"/>
        <v>0.18181818181818182</v>
      </c>
      <c r="AH73" s="172">
        <f t="shared" si="36"/>
        <v>2.0538838900908504E-2</v>
      </c>
      <c r="AI73" s="172">
        <f t="shared" si="36"/>
        <v>1.2874983906270118E-2</v>
      </c>
      <c r="AJ73" s="334">
        <f t="shared" si="36"/>
        <v>3.2961214752619786E-3</v>
      </c>
      <c r="AK73" s="172">
        <f t="shared" si="36"/>
        <v>1.0976948408342482E-2</v>
      </c>
      <c r="AL73" s="172">
        <f>IF(ISNUMBER(AL72/AL71),AL72/AL71,"")</f>
        <v>1.8543097967191871E-3</v>
      </c>
      <c r="AM73" s="172">
        <f t="shared" si="36"/>
        <v>9.4921689606074985E-3</v>
      </c>
      <c r="AN73" s="172">
        <f t="shared" si="36"/>
        <v>0</v>
      </c>
      <c r="AO73" s="172">
        <f t="shared" si="36"/>
        <v>0</v>
      </c>
      <c r="AP73" s="334" t="str">
        <f t="shared" si="36"/>
        <v/>
      </c>
      <c r="AQ73" s="172">
        <f t="shared" si="36"/>
        <v>0</v>
      </c>
      <c r="AR73" s="172">
        <v>0.14000000000000001</v>
      </c>
      <c r="AS73" s="172">
        <f t="shared" si="36"/>
        <v>0</v>
      </c>
      <c r="AT73" s="172">
        <f t="shared" si="36"/>
        <v>2.7221925376282399E-2</v>
      </c>
      <c r="AU73" s="172">
        <f t="shared" si="36"/>
        <v>0.13360039589324355</v>
      </c>
      <c r="AV73" s="367">
        <f t="shared" si="36"/>
        <v>9.8619414620858784E-2</v>
      </c>
      <c r="AW73" s="172">
        <f t="shared" si="36"/>
        <v>0.15028901734104047</v>
      </c>
      <c r="AX73" s="172">
        <f t="shared" si="36"/>
        <v>0.57764016946641294</v>
      </c>
      <c r="AY73" s="172">
        <f t="shared" si="36"/>
        <v>0.15</v>
      </c>
      <c r="AZ73" s="172">
        <f t="shared" si="36"/>
        <v>1.2741393093725773E-3</v>
      </c>
      <c r="BA73" s="172">
        <f t="shared" si="36"/>
        <v>2.9895366218236172E-2</v>
      </c>
      <c r="BB73" s="405">
        <f t="shared" si="36"/>
        <v>8.3288750255697281E-3</v>
      </c>
      <c r="BC73" s="172">
        <f t="shared" si="36"/>
        <v>3.5087719298245612E-2</v>
      </c>
      <c r="BD73" s="172" t="str">
        <f>IF(ISNUMBER(BD72/BD71),BD72/BD71,"")</f>
        <v/>
      </c>
      <c r="BE73" s="172">
        <f t="shared" si="36"/>
        <v>3.888888888888889E-2</v>
      </c>
      <c r="BF73" s="172">
        <f t="shared" si="36"/>
        <v>3.3020859809581672E-2</v>
      </c>
      <c r="BG73" s="172">
        <f t="shared" si="36"/>
        <v>4.2105263157894736E-2</v>
      </c>
      <c r="BH73" s="334">
        <f t="shared" si="36"/>
        <v>6.855047771516215E-3</v>
      </c>
      <c r="BI73" s="172">
        <f t="shared" si="36"/>
        <v>4.2857142857142858E-2</v>
      </c>
      <c r="BJ73" s="172">
        <f t="shared" si="36"/>
        <v>6.855047771516215E-3</v>
      </c>
      <c r="BK73" s="172">
        <f t="shared" si="36"/>
        <v>4.5714285714285714E-2</v>
      </c>
      <c r="BL73" s="172">
        <f t="shared" si="36"/>
        <v>5.9619889282092484E-2</v>
      </c>
      <c r="BM73" s="172">
        <f t="shared" si="36"/>
        <v>0.23333333333333334</v>
      </c>
      <c r="BN73" s="398">
        <v>0.19800000000000001</v>
      </c>
      <c r="BO73" s="172">
        <f t="shared" si="36"/>
        <v>0.125</v>
      </c>
      <c r="BP73" s="172">
        <f>IF(ISNUMBER(BP72/BP71),BP72/BP71,"")</f>
        <v>0.17059223586946209</v>
      </c>
      <c r="BQ73" s="172">
        <f t="shared" si="36"/>
        <v>0.12941176470588237</v>
      </c>
      <c r="BR73" s="172">
        <f t="shared" si="36"/>
        <v>1.6361256544502618E-2</v>
      </c>
      <c r="BS73" s="172">
        <f t="shared" si="36"/>
        <v>2.087809376893314E-2</v>
      </c>
      <c r="BT73" s="334">
        <f t="shared" si="36"/>
        <v>2.0726266805638063E-2</v>
      </c>
      <c r="BU73" s="172">
        <f t="shared" si="36"/>
        <v>2.7280861850443601E-2</v>
      </c>
      <c r="BV73" s="172">
        <f t="shared" si="36"/>
        <v>2.4754690377220317E-2</v>
      </c>
      <c r="BW73" s="172">
        <f t="shared" si="36"/>
        <v>3.367772151898734E-2</v>
      </c>
      <c r="BX73" s="172">
        <f t="shared" si="36"/>
        <v>6.6929455385427005E-3</v>
      </c>
      <c r="BY73" s="172">
        <f t="shared" si="36"/>
        <v>3.7914691943127965E-2</v>
      </c>
      <c r="BZ73" s="334">
        <f t="shared" si="36"/>
        <v>8.7063919660632011E-2</v>
      </c>
      <c r="CA73" s="172">
        <f t="shared" si="36"/>
        <v>3.6866359447004608E-2</v>
      </c>
      <c r="CB73" s="172">
        <f>IF(ISNUMBER(CB72/CB71),CB72/CB71,"")</f>
        <v>0.30874501377768548</v>
      </c>
      <c r="CC73" s="172">
        <f t="shared" si="36"/>
        <v>5.4545454545454543E-2</v>
      </c>
      <c r="CD73" s="172">
        <f t="shared" si="36"/>
        <v>6.6396880459929281E-2</v>
      </c>
      <c r="CE73" s="172">
        <f t="shared" si="36"/>
        <v>6.8592493584074751E-2</v>
      </c>
      <c r="CF73" s="334">
        <f t="shared" si="36"/>
        <v>6.7601057413712834E-2</v>
      </c>
      <c r="CG73" s="172">
        <f t="shared" si="36"/>
        <v>6.5502183406113537E-2</v>
      </c>
      <c r="CH73" s="172">
        <f t="shared" si="36"/>
        <v>3.8504824127630941E-2</v>
      </c>
      <c r="CI73" s="172">
        <f t="shared" si="36"/>
        <v>6.5217391304347824E-2</v>
      </c>
      <c r="CJ73" s="172">
        <f t="shared" si="36"/>
        <v>9.1388205030644307E-2</v>
      </c>
      <c r="CK73" s="172">
        <f t="shared" si="36"/>
        <v>8.2946888312885367E-2</v>
      </c>
      <c r="CL73" s="334">
        <f t="shared" si="36"/>
        <v>4.9365988901456881E-2</v>
      </c>
      <c r="CM73" s="172">
        <f t="shared" si="36"/>
        <v>9.6774193548387094E-2</v>
      </c>
      <c r="CN73" s="172">
        <f>IF(ISNUMBER(CN72/CN71),CN72/CN71,"")</f>
        <v>9.4009718972112334E-3</v>
      </c>
      <c r="CO73" s="172">
        <f t="shared" si="36"/>
        <v>0.109375</v>
      </c>
      <c r="CP73" s="172">
        <f t="shared" si="36"/>
        <v>1.0195941054221993E-2</v>
      </c>
      <c r="CQ73" s="172">
        <f t="shared" si="36"/>
        <v>3.7052631578947372E-2</v>
      </c>
      <c r="CR73" s="334">
        <f t="shared" si="36"/>
        <v>2.6100716910205018E-2</v>
      </c>
      <c r="CS73" s="172">
        <f t="shared" si="36"/>
        <v>7.0000000000000007E-2</v>
      </c>
      <c r="CT73" s="172">
        <f t="shared" si="36"/>
        <v>2.3286987402154128E-2</v>
      </c>
      <c r="CU73" s="172">
        <f t="shared" si="36"/>
        <v>0.05</v>
      </c>
      <c r="CV73" s="172">
        <f t="shared" si="36"/>
        <v>5.0185984021792862E-2</v>
      </c>
      <c r="CW73" s="172">
        <f t="shared" si="36"/>
        <v>5.9347181008902079E-2</v>
      </c>
      <c r="CX73" s="334">
        <f t="shared" si="36"/>
        <v>4.445316976982204E-2</v>
      </c>
      <c r="CY73" s="172">
        <f t="shared" si="36"/>
        <v>7.7777777777777779E-2</v>
      </c>
      <c r="CZ73" s="172">
        <f>IF(ISNUMBER(CZ72/CZ71),CZ72/CZ71,"")</f>
        <v>0</v>
      </c>
      <c r="DA73" s="172">
        <f t="shared" si="36"/>
        <v>0.09</v>
      </c>
      <c r="DB73" s="172">
        <f t="shared" si="36"/>
        <v>4.4635442652106082E-2</v>
      </c>
      <c r="DC73" s="172">
        <f t="shared" ref="DC73:DM73" si="37">IF(ISNUMBER(DC72/DC71),DC72/DC71,"")</f>
        <v>0.10321708185053381</v>
      </c>
      <c r="DD73" s="334">
        <f t="shared" si="37"/>
        <v>0.1246721231533668</v>
      </c>
      <c r="DE73" s="172">
        <f t="shared" si="37"/>
        <v>0.10463157894736842</v>
      </c>
      <c r="DF73" s="172">
        <f t="shared" si="37"/>
        <v>0.12776029935613775</v>
      </c>
      <c r="DG73" s="172">
        <f t="shared" si="37"/>
        <v>0.10463157894736842</v>
      </c>
      <c r="DH73" s="172">
        <f t="shared" si="37"/>
        <v>0</v>
      </c>
      <c r="DI73" s="172">
        <f t="shared" si="37"/>
        <v>0.31578947368421051</v>
      </c>
      <c r="DJ73" s="334">
        <f t="shared" si="37"/>
        <v>0</v>
      </c>
      <c r="DK73" s="172">
        <f t="shared" si="37"/>
        <v>0.52631523545764691</v>
      </c>
      <c r="DL73" s="172">
        <f>IF(ISNUMBER(DL72/DL71),DL72/DL71,"")</f>
        <v>2.6131680904597557E-2</v>
      </c>
      <c r="DM73" s="172">
        <f t="shared" si="37"/>
        <v>0.52631468144277593</v>
      </c>
      <c r="DN73" s="176"/>
      <c r="DO73" s="176"/>
    </row>
    <row r="74" spans="1:119" ht="46.5" customHeight="1" x14ac:dyDescent="0.25">
      <c r="A74" s="438" t="s">
        <v>467</v>
      </c>
      <c r="B74" s="293" t="s">
        <v>644</v>
      </c>
      <c r="C74" s="293"/>
      <c r="D74" s="294">
        <f t="shared" ref="D74:I74" si="38">SUMIF($J$3:$DM$3,D$3,$J74:$DM74)</f>
        <v>0</v>
      </c>
      <c r="E74" s="294">
        <f t="shared" si="38"/>
        <v>0</v>
      </c>
      <c r="F74" s="294">
        <f t="shared" si="38"/>
        <v>0</v>
      </c>
      <c r="G74" s="294">
        <f t="shared" si="38"/>
        <v>12</v>
      </c>
      <c r="H74" s="294">
        <f t="shared" si="38"/>
        <v>13</v>
      </c>
      <c r="I74" s="294">
        <f t="shared" si="38"/>
        <v>12</v>
      </c>
      <c r="J74" s="294"/>
      <c r="K74" s="294"/>
      <c r="L74" s="295"/>
      <c r="M74" s="294">
        <v>1</v>
      </c>
      <c r="N74" s="324">
        <v>1</v>
      </c>
      <c r="O74" s="294">
        <v>1</v>
      </c>
      <c r="P74" s="294"/>
      <c r="Q74" s="294"/>
      <c r="R74" s="295"/>
      <c r="S74" s="294">
        <v>1</v>
      </c>
      <c r="T74" s="324">
        <v>1</v>
      </c>
      <c r="U74" s="294">
        <v>1</v>
      </c>
      <c r="V74" s="294"/>
      <c r="W74" s="294"/>
      <c r="X74" s="295"/>
      <c r="Y74" s="294"/>
      <c r="Z74" s="324"/>
      <c r="AA74" s="294"/>
      <c r="AB74" s="294"/>
      <c r="AC74" s="294"/>
      <c r="AD74" s="295"/>
      <c r="AE74" s="294">
        <v>1</v>
      </c>
      <c r="AF74" s="324">
        <v>1</v>
      </c>
      <c r="AG74" s="294">
        <v>1</v>
      </c>
      <c r="AH74" s="294"/>
      <c r="AI74" s="294"/>
      <c r="AJ74" s="295"/>
      <c r="AK74" s="294">
        <v>1</v>
      </c>
      <c r="AL74" s="324">
        <v>1</v>
      </c>
      <c r="AM74" s="294">
        <v>1</v>
      </c>
      <c r="AN74" s="294"/>
      <c r="AO74" s="294"/>
      <c r="AP74" s="295"/>
      <c r="AQ74" s="294"/>
      <c r="AR74" s="294"/>
      <c r="AS74" s="294"/>
      <c r="AT74" s="294"/>
      <c r="AU74" s="294"/>
      <c r="AV74" s="387" t="s">
        <v>766</v>
      </c>
      <c r="AW74" s="294">
        <v>1</v>
      </c>
      <c r="AX74" s="324">
        <v>2</v>
      </c>
      <c r="AY74" s="294">
        <v>1</v>
      </c>
      <c r="AZ74" s="294"/>
      <c r="BA74" s="294"/>
      <c r="BB74" s="295"/>
      <c r="BC74" s="294">
        <v>1</v>
      </c>
      <c r="BD74" s="324">
        <v>1</v>
      </c>
      <c r="BE74" s="294">
        <v>1</v>
      </c>
      <c r="BF74" s="294"/>
      <c r="BG74" s="294"/>
      <c r="BH74" s="295"/>
      <c r="BI74" s="294"/>
      <c r="BJ74" s="324"/>
      <c r="BK74" s="294"/>
      <c r="BL74" s="294"/>
      <c r="BM74" s="294"/>
      <c r="BN74" s="389"/>
      <c r="BO74" s="294">
        <v>1</v>
      </c>
      <c r="BP74" s="324">
        <v>1</v>
      </c>
      <c r="BQ74" s="294">
        <v>1</v>
      </c>
      <c r="BR74" s="294"/>
      <c r="BS74" s="294"/>
      <c r="BT74" s="295"/>
      <c r="BU74" s="294"/>
      <c r="BV74" s="324"/>
      <c r="BW74" s="294"/>
      <c r="BX74" s="294"/>
      <c r="BY74" s="294"/>
      <c r="BZ74" s="295"/>
      <c r="CA74" s="294">
        <v>1</v>
      </c>
      <c r="CB74" s="324">
        <v>1</v>
      </c>
      <c r="CC74" s="294">
        <v>1</v>
      </c>
      <c r="CD74" s="294"/>
      <c r="CE74" s="294"/>
      <c r="CF74" s="295" t="s">
        <v>777</v>
      </c>
      <c r="CG74" s="294">
        <v>1</v>
      </c>
      <c r="CH74" s="324">
        <v>1</v>
      </c>
      <c r="CI74" s="294">
        <v>1</v>
      </c>
      <c r="CJ74" s="294"/>
      <c r="CK74" s="294"/>
      <c r="CL74" s="295"/>
      <c r="CM74" s="294">
        <v>1</v>
      </c>
      <c r="CN74" s="324">
        <v>1</v>
      </c>
      <c r="CO74" s="294">
        <v>1</v>
      </c>
      <c r="CP74" s="294"/>
      <c r="CQ74" s="294"/>
      <c r="CR74" s="295"/>
      <c r="CS74" s="294"/>
      <c r="CT74" s="324">
        <v>0</v>
      </c>
      <c r="CU74" s="294"/>
      <c r="CV74" s="294"/>
      <c r="CW74" s="294"/>
      <c r="CX74" s="295"/>
      <c r="CY74" s="294">
        <v>1</v>
      </c>
      <c r="CZ74" s="324">
        <v>1</v>
      </c>
      <c r="DA74" s="294">
        <v>1</v>
      </c>
      <c r="DB74" s="294"/>
      <c r="DC74" s="294"/>
      <c r="DD74" s="295"/>
      <c r="DE74" s="294"/>
      <c r="DF74" s="324"/>
      <c r="DG74" s="294"/>
      <c r="DH74" s="294"/>
      <c r="DI74" s="294"/>
      <c r="DJ74" s="295"/>
      <c r="DK74" s="294">
        <v>1</v>
      </c>
      <c r="DL74" s="324">
        <v>1</v>
      </c>
      <c r="DM74" s="294">
        <v>1</v>
      </c>
      <c r="DN74" s="228" t="s">
        <v>71</v>
      </c>
      <c r="DO74" s="228"/>
    </row>
    <row r="75" spans="1:119" ht="394.5" customHeight="1" x14ac:dyDescent="0.25">
      <c r="A75" s="438" t="s">
        <v>468</v>
      </c>
      <c r="B75" s="293" t="s">
        <v>645</v>
      </c>
      <c r="C75" s="293"/>
      <c r="D75" s="228"/>
      <c r="E75" s="293" t="s">
        <v>718</v>
      </c>
      <c r="F75" s="293" t="s">
        <v>718</v>
      </c>
      <c r="G75" s="293" t="s">
        <v>720</v>
      </c>
      <c r="H75" s="293" t="s">
        <v>720</v>
      </c>
      <c r="I75" s="293" t="s">
        <v>719</v>
      </c>
      <c r="J75" s="293"/>
      <c r="K75" s="293"/>
      <c r="L75" s="310"/>
      <c r="M75" s="293" t="s">
        <v>721</v>
      </c>
      <c r="N75" s="315" t="s">
        <v>852</v>
      </c>
      <c r="O75" s="293" t="s">
        <v>722</v>
      </c>
      <c r="P75" s="228"/>
      <c r="Q75" s="228"/>
      <c r="R75" s="310"/>
      <c r="S75" s="228" t="s">
        <v>723</v>
      </c>
      <c r="T75" s="315" t="s">
        <v>849</v>
      </c>
      <c r="U75" s="228" t="s">
        <v>724</v>
      </c>
      <c r="V75" s="294"/>
      <c r="W75" s="294"/>
      <c r="X75" s="310"/>
      <c r="Y75" s="294"/>
      <c r="Z75" s="315"/>
      <c r="AA75" s="294"/>
      <c r="AB75" s="294"/>
      <c r="AC75" s="294"/>
      <c r="AD75" s="310"/>
      <c r="AE75" s="228" t="s">
        <v>725</v>
      </c>
      <c r="AF75" s="315" t="s">
        <v>842</v>
      </c>
      <c r="AG75" s="228" t="s">
        <v>726</v>
      </c>
      <c r="AH75" s="294"/>
      <c r="AI75" s="294"/>
      <c r="AJ75" s="310"/>
      <c r="AK75" s="228" t="s">
        <v>727</v>
      </c>
      <c r="AL75" s="315" t="s">
        <v>727</v>
      </c>
      <c r="AM75" s="228" t="s">
        <v>728</v>
      </c>
      <c r="AN75" s="294"/>
      <c r="AO75" s="228"/>
      <c r="AP75" s="310"/>
      <c r="AQ75" s="228"/>
      <c r="AR75" s="228"/>
      <c r="AS75" s="228"/>
      <c r="AT75" s="228"/>
      <c r="AU75" s="228"/>
      <c r="AV75" s="310"/>
      <c r="AW75" s="228" t="s">
        <v>729</v>
      </c>
      <c r="AX75" s="228" t="s">
        <v>859</v>
      </c>
      <c r="AY75" s="228" t="s">
        <v>730</v>
      </c>
      <c r="AZ75" s="228"/>
      <c r="BA75" s="228"/>
      <c r="BB75" s="305" t="s">
        <v>795</v>
      </c>
      <c r="BC75" s="228" t="s">
        <v>732</v>
      </c>
      <c r="BD75" s="315" t="s">
        <v>732</v>
      </c>
      <c r="BE75" s="228" t="s">
        <v>731</v>
      </c>
      <c r="BF75" s="228"/>
      <c r="BG75" s="228"/>
      <c r="BH75" s="310"/>
      <c r="BI75" s="228"/>
      <c r="BJ75" s="315"/>
      <c r="BK75" s="228"/>
      <c r="BL75" s="228"/>
      <c r="BM75" s="294"/>
      <c r="BN75" s="399"/>
      <c r="BO75" s="228" t="s">
        <v>733</v>
      </c>
      <c r="BP75" s="315" t="s">
        <v>733</v>
      </c>
      <c r="BQ75" s="228" t="s">
        <v>734</v>
      </c>
      <c r="BR75" s="228"/>
      <c r="BS75" s="228"/>
      <c r="BT75" s="310"/>
      <c r="BU75" s="228"/>
      <c r="BV75" s="315"/>
      <c r="BW75" s="228"/>
      <c r="BX75" s="228"/>
      <c r="BY75" s="228"/>
      <c r="BZ75" s="310"/>
      <c r="CA75" s="228" t="s">
        <v>727</v>
      </c>
      <c r="CB75" s="315" t="s">
        <v>834</v>
      </c>
      <c r="CC75" s="228" t="s">
        <v>735</v>
      </c>
      <c r="CD75" s="228"/>
      <c r="CE75" s="228"/>
      <c r="CF75" s="295" t="s">
        <v>777</v>
      </c>
      <c r="CG75" s="228" t="s">
        <v>736</v>
      </c>
      <c r="CH75" s="315" t="s">
        <v>847</v>
      </c>
      <c r="CI75" s="228" t="s">
        <v>737</v>
      </c>
      <c r="CJ75" s="294"/>
      <c r="CK75" s="294"/>
      <c r="CL75" s="310"/>
      <c r="CM75" s="228" t="s">
        <v>738</v>
      </c>
      <c r="CN75" s="315" t="s">
        <v>833</v>
      </c>
      <c r="CO75" s="228" t="s">
        <v>735</v>
      </c>
      <c r="CP75" s="294"/>
      <c r="CQ75" s="294"/>
      <c r="CR75" s="310"/>
      <c r="CS75" s="294"/>
      <c r="CT75" s="315"/>
      <c r="CU75" s="294"/>
      <c r="CV75" s="294"/>
      <c r="CW75" s="294"/>
      <c r="CX75" s="310"/>
      <c r="CY75" s="228" t="s">
        <v>739</v>
      </c>
      <c r="CZ75" s="315" t="s">
        <v>857</v>
      </c>
      <c r="DA75" s="228" t="s">
        <v>740</v>
      </c>
      <c r="DB75" s="294"/>
      <c r="DC75" s="228"/>
      <c r="DD75" s="310"/>
      <c r="DE75" s="228"/>
      <c r="DF75" s="315"/>
      <c r="DG75" s="228"/>
      <c r="DH75" s="294"/>
      <c r="DI75" s="294"/>
      <c r="DJ75" s="310"/>
      <c r="DK75" s="355" t="s">
        <v>741</v>
      </c>
      <c r="DL75" s="315" t="s">
        <v>830</v>
      </c>
      <c r="DM75" s="355" t="s">
        <v>742</v>
      </c>
      <c r="DN75" s="228" t="s">
        <v>71</v>
      </c>
      <c r="DO75" s="228"/>
    </row>
    <row r="76" spans="1:119" ht="46.5" customHeight="1" x14ac:dyDescent="0.25">
      <c r="A76" s="438" t="s">
        <v>469</v>
      </c>
      <c r="B76" s="293" t="s">
        <v>497</v>
      </c>
      <c r="C76" s="293"/>
      <c r="D76" s="312">
        <f>SUMIF($J$3:$DM$3,D$3,$J76:$DM76)</f>
        <v>179062345.91</v>
      </c>
      <c r="E76" s="312">
        <f t="shared" ref="E76:I77" si="39">SUMIF($J$3:$DM$3,E$3,$J76:$DM76)</f>
        <v>172969348.68000001</v>
      </c>
      <c r="F76" s="312">
        <f t="shared" si="39"/>
        <v>187196167.80999997</v>
      </c>
      <c r="G76" s="312">
        <f t="shared" si="39"/>
        <v>180840001</v>
      </c>
      <c r="H76" s="312">
        <f t="shared" si="39"/>
        <v>285354797.39999998</v>
      </c>
      <c r="I76" s="312">
        <f t="shared" si="39"/>
        <v>187585002</v>
      </c>
      <c r="J76" s="312">
        <v>6937300</v>
      </c>
      <c r="K76" s="312">
        <v>6817681.6799999997</v>
      </c>
      <c r="L76" s="313">
        <v>6754017.0800000001</v>
      </c>
      <c r="M76" s="312">
        <v>7500000</v>
      </c>
      <c r="N76" s="312">
        <v>6061361.2000000002</v>
      </c>
      <c r="O76" s="312">
        <v>8500000</v>
      </c>
      <c r="P76" s="312">
        <v>8869086</v>
      </c>
      <c r="Q76" s="312">
        <v>7071667</v>
      </c>
      <c r="R76" s="313">
        <v>10877801</v>
      </c>
      <c r="S76" s="312">
        <v>7000000</v>
      </c>
      <c r="T76" s="312">
        <v>10819050</v>
      </c>
      <c r="U76" s="312">
        <v>7000000</v>
      </c>
      <c r="V76" s="312">
        <v>6027153.96</v>
      </c>
      <c r="W76" s="312">
        <v>6200000</v>
      </c>
      <c r="X76" s="313">
        <v>5186195.3600000003</v>
      </c>
      <c r="Y76" s="312">
        <v>6200000</v>
      </c>
      <c r="Z76" s="312">
        <v>6239660.8899999997</v>
      </c>
      <c r="AA76" s="312">
        <v>6200000</v>
      </c>
      <c r="AB76" s="312">
        <v>10077000</v>
      </c>
      <c r="AC76" s="312">
        <v>11000000</v>
      </c>
      <c r="AD76" s="313">
        <v>9429303.2599999998</v>
      </c>
      <c r="AE76" s="312">
        <v>12000000</v>
      </c>
      <c r="AF76" s="312">
        <v>10181697.970000001</v>
      </c>
      <c r="AG76" s="312">
        <v>13000000</v>
      </c>
      <c r="AH76" s="312">
        <v>6903993</v>
      </c>
      <c r="AI76" s="312">
        <v>7767000</v>
      </c>
      <c r="AJ76" s="313">
        <v>8854346</v>
      </c>
      <c r="AK76" s="312">
        <v>9110000</v>
      </c>
      <c r="AL76" s="312">
        <v>11011780.02</v>
      </c>
      <c r="AM76" s="312">
        <v>10535000</v>
      </c>
      <c r="AN76" s="312">
        <v>382207.6</v>
      </c>
      <c r="AO76" s="312">
        <v>700000</v>
      </c>
      <c r="AP76" s="313">
        <v>977600</v>
      </c>
      <c r="AQ76" s="312">
        <v>700000</v>
      </c>
      <c r="AR76" s="312">
        <v>524905.52</v>
      </c>
      <c r="AS76" s="312">
        <v>700000</v>
      </c>
      <c r="AT76" s="312">
        <v>16116347.17</v>
      </c>
      <c r="AU76" s="312">
        <v>16300000</v>
      </c>
      <c r="AV76" s="386">
        <v>21058724.949999999</v>
      </c>
      <c r="AW76" s="312">
        <v>17200000</v>
      </c>
      <c r="AX76" s="312">
        <v>60271677.590000004</v>
      </c>
      <c r="AY76" s="312">
        <v>17700000</v>
      </c>
      <c r="AZ76" s="312">
        <v>15436616.4</v>
      </c>
      <c r="BA76" s="312">
        <v>18000000</v>
      </c>
      <c r="BB76" s="313">
        <v>18651942.829999998</v>
      </c>
      <c r="BC76" s="312">
        <v>19000000</v>
      </c>
      <c r="BD76" s="312">
        <v>22841686.039999999</v>
      </c>
      <c r="BE76" s="312">
        <v>20000000</v>
      </c>
      <c r="BF76" s="312">
        <v>12369175</v>
      </c>
      <c r="BG76" s="312">
        <v>11000000</v>
      </c>
      <c r="BH76" s="313">
        <v>17424475.41</v>
      </c>
      <c r="BI76" s="312">
        <v>11000000</v>
      </c>
      <c r="BJ76" s="312">
        <v>17424475.41</v>
      </c>
      <c r="BK76" s="312">
        <v>11000000</v>
      </c>
      <c r="BL76" s="312">
        <v>17465648</v>
      </c>
      <c r="BM76" s="312">
        <v>15000000</v>
      </c>
      <c r="BN76" s="397">
        <v>19851981</v>
      </c>
      <c r="BO76" s="312">
        <v>16000000</v>
      </c>
      <c r="BP76" s="312">
        <v>14811926</v>
      </c>
      <c r="BQ76" s="312">
        <v>17000000</v>
      </c>
      <c r="BR76" s="312">
        <v>15723084</v>
      </c>
      <c r="BS76" s="312">
        <v>15770000</v>
      </c>
      <c r="BT76" s="313">
        <v>16934480.989999998</v>
      </c>
      <c r="BU76" s="312">
        <v>15780000</v>
      </c>
      <c r="BV76" s="312">
        <v>18450968</v>
      </c>
      <c r="BW76" s="312">
        <v>15800000</v>
      </c>
      <c r="BX76" s="312">
        <v>22107524</v>
      </c>
      <c r="BY76" s="312">
        <v>22500000</v>
      </c>
      <c r="BZ76" s="313">
        <v>25814790</v>
      </c>
      <c r="CA76" s="312">
        <v>23000000</v>
      </c>
      <c r="CB76" s="312">
        <v>41711021.509999998</v>
      </c>
      <c r="CC76" s="312">
        <v>23000000</v>
      </c>
      <c r="CD76" s="312">
        <v>14606771</v>
      </c>
      <c r="CE76" s="312">
        <v>11368000</v>
      </c>
      <c r="CF76" s="386">
        <v>14630451.689999999</v>
      </c>
      <c r="CG76" s="312">
        <v>11450000</v>
      </c>
      <c r="CH76" s="312">
        <v>18366510.960000001</v>
      </c>
      <c r="CI76" s="312">
        <v>11500000</v>
      </c>
      <c r="CJ76" s="312">
        <v>5725599.2000000002</v>
      </c>
      <c r="CK76" s="312">
        <v>6000000</v>
      </c>
      <c r="CL76" s="313">
        <v>6639875.0899999999</v>
      </c>
      <c r="CM76" s="312">
        <v>6300000</v>
      </c>
      <c r="CN76" s="312">
        <v>7620659.9299999997</v>
      </c>
      <c r="CO76" s="312">
        <v>6500000</v>
      </c>
      <c r="CP76" s="312">
        <v>9568905.8499999996</v>
      </c>
      <c r="CQ76" s="312">
        <v>7000000</v>
      </c>
      <c r="CR76" s="313">
        <v>9511233</v>
      </c>
      <c r="CS76" s="312">
        <v>7500000</v>
      </c>
      <c r="CT76" s="312">
        <v>9661747.8300000001</v>
      </c>
      <c r="CU76" s="312">
        <v>8000000</v>
      </c>
      <c r="CV76" s="312">
        <v>2426824.0299999998</v>
      </c>
      <c r="CW76" s="312">
        <v>2500000</v>
      </c>
      <c r="CX76" s="313">
        <v>3545908.35</v>
      </c>
      <c r="CY76" s="312">
        <v>2550000</v>
      </c>
      <c r="CZ76" s="312">
        <v>4080400.62</v>
      </c>
      <c r="DA76" s="312">
        <v>2600000</v>
      </c>
      <c r="DB76" s="312">
        <v>7500093.6500000004</v>
      </c>
      <c r="DC76" s="312">
        <v>7025000</v>
      </c>
      <c r="DD76" s="313">
        <v>7792560</v>
      </c>
      <c r="DE76" s="312">
        <v>7600000</v>
      </c>
      <c r="DF76" s="435">
        <v>7250163.1200000001</v>
      </c>
      <c r="DG76" s="312">
        <v>7600000</v>
      </c>
      <c r="DH76" s="312">
        <v>819017.05</v>
      </c>
      <c r="DI76" s="312">
        <v>950000</v>
      </c>
      <c r="DJ76" s="313">
        <v>684957.21</v>
      </c>
      <c r="DK76" s="312">
        <v>950001</v>
      </c>
      <c r="DL76" s="312">
        <v>600629.38</v>
      </c>
      <c r="DM76" s="312">
        <v>950002</v>
      </c>
      <c r="DN76" s="228" t="s">
        <v>71</v>
      </c>
      <c r="DO76" s="228"/>
    </row>
    <row r="77" spans="1:119" ht="54.75" customHeight="1" x14ac:dyDescent="0.25">
      <c r="A77" s="438" t="s">
        <v>470</v>
      </c>
      <c r="B77" s="293" t="s">
        <v>498</v>
      </c>
      <c r="C77" s="293"/>
      <c r="D77" s="312">
        <f>SUMIF($J$3:$DM$3,D$3,$J77:$DM77)</f>
        <v>127691113.03999999</v>
      </c>
      <c r="E77" s="312">
        <f t="shared" si="39"/>
        <v>129970600</v>
      </c>
      <c r="F77" s="312">
        <f t="shared" si="39"/>
        <v>131810317.98999999</v>
      </c>
      <c r="G77" s="312">
        <f t="shared" si="39"/>
        <v>136756000</v>
      </c>
      <c r="H77" s="312">
        <f t="shared" si="39"/>
        <v>180849683.04000002</v>
      </c>
      <c r="I77" s="312">
        <f t="shared" si="39"/>
        <v>143224000</v>
      </c>
      <c r="J77" s="312">
        <v>3982600</v>
      </c>
      <c r="K77" s="312">
        <v>3982600</v>
      </c>
      <c r="L77" s="313">
        <v>4400309</v>
      </c>
      <c r="M77" s="312">
        <v>4500000</v>
      </c>
      <c r="N77" s="312">
        <v>4983438.34</v>
      </c>
      <c r="O77" s="312">
        <v>5000000</v>
      </c>
      <c r="P77" s="312">
        <v>6104397</v>
      </c>
      <c r="Q77" s="312">
        <v>4801000</v>
      </c>
      <c r="R77" s="313">
        <v>6490376</v>
      </c>
      <c r="S77" s="312">
        <v>4000000</v>
      </c>
      <c r="T77" s="312">
        <v>7468619.4500000002</v>
      </c>
      <c r="U77" s="312">
        <v>4000000</v>
      </c>
      <c r="V77" s="312">
        <v>5200000</v>
      </c>
      <c r="W77" s="312">
        <v>5200000</v>
      </c>
      <c r="X77" s="313">
        <v>5017818.26</v>
      </c>
      <c r="Y77" s="312">
        <v>5200000</v>
      </c>
      <c r="Z77" s="312">
        <v>5466408.2999999998</v>
      </c>
      <c r="AA77" s="312">
        <v>5200000</v>
      </c>
      <c r="AB77" s="312">
        <v>8990000</v>
      </c>
      <c r="AC77" s="312">
        <v>10000000</v>
      </c>
      <c r="AD77" s="313">
        <v>6094190.7699999996</v>
      </c>
      <c r="AE77" s="312">
        <v>11000000</v>
      </c>
      <c r="AF77" s="312">
        <v>6615704.7000000002</v>
      </c>
      <c r="AG77" s="312">
        <v>12000000</v>
      </c>
      <c r="AH77" s="312">
        <v>6268600</v>
      </c>
      <c r="AI77" s="312">
        <v>7237000</v>
      </c>
      <c r="AJ77" s="313">
        <v>8046440</v>
      </c>
      <c r="AK77" s="312">
        <v>8610000</v>
      </c>
      <c r="AL77" s="312">
        <v>10257697.640000001</v>
      </c>
      <c r="AM77" s="312">
        <v>10035000</v>
      </c>
      <c r="AN77" s="312">
        <v>0</v>
      </c>
      <c r="AO77" s="312">
        <v>0</v>
      </c>
      <c r="AP77" s="313"/>
      <c r="AQ77" s="312">
        <v>0</v>
      </c>
      <c r="AR77" s="312"/>
      <c r="AS77" s="312">
        <v>0</v>
      </c>
      <c r="AT77" s="312">
        <v>7858352.1699999999</v>
      </c>
      <c r="AU77" s="312">
        <v>8000000</v>
      </c>
      <c r="AV77" s="386">
        <v>10295390</v>
      </c>
      <c r="AW77" s="312">
        <v>8100000</v>
      </c>
      <c r="AX77" s="312">
        <v>11626194.890000001</v>
      </c>
      <c r="AY77" s="312">
        <v>8200000</v>
      </c>
      <c r="AZ77" s="312">
        <v>14474555.199999999</v>
      </c>
      <c r="BA77" s="312">
        <v>17000000</v>
      </c>
      <c r="BB77" s="313">
        <v>18507842.829999998</v>
      </c>
      <c r="BC77" s="312">
        <v>18000000</v>
      </c>
      <c r="BD77" s="312">
        <v>21901944.039999999</v>
      </c>
      <c r="BE77" s="312">
        <v>19000000</v>
      </c>
      <c r="BF77" s="312">
        <v>9775998.2699999996</v>
      </c>
      <c r="BG77" s="312">
        <v>9800000</v>
      </c>
      <c r="BH77" s="313">
        <v>14684341.060000001</v>
      </c>
      <c r="BI77" s="312">
        <v>10500000</v>
      </c>
      <c r="BJ77" s="312">
        <v>14684341.060000001</v>
      </c>
      <c r="BK77" s="312">
        <v>10500000</v>
      </c>
      <c r="BL77" s="312">
        <v>8374268.0999999996</v>
      </c>
      <c r="BM77" s="312">
        <v>9000000</v>
      </c>
      <c r="BN77" s="397">
        <v>8074217</v>
      </c>
      <c r="BO77" s="312">
        <v>10000000</v>
      </c>
      <c r="BP77" s="312">
        <v>9526176</v>
      </c>
      <c r="BQ77" s="312">
        <v>11000000</v>
      </c>
      <c r="BR77" s="312">
        <v>10561433</v>
      </c>
      <c r="BS77" s="312">
        <v>10670000</v>
      </c>
      <c r="BT77" s="313">
        <v>11772973.23</v>
      </c>
      <c r="BU77" s="312">
        <v>11046000</v>
      </c>
      <c r="BV77" s="312">
        <v>13388060</v>
      </c>
      <c r="BW77" s="312">
        <v>11139000</v>
      </c>
      <c r="BX77" s="312">
        <v>18919452</v>
      </c>
      <c r="BY77" s="312">
        <v>20000000</v>
      </c>
      <c r="BZ77" s="313">
        <v>22770723</v>
      </c>
      <c r="CA77" s="312">
        <v>20500000</v>
      </c>
      <c r="CB77" s="312">
        <v>27150270</v>
      </c>
      <c r="CC77" s="312">
        <v>20500000</v>
      </c>
      <c r="CD77" s="312">
        <v>9969625</v>
      </c>
      <c r="CE77" s="312">
        <v>9610000</v>
      </c>
      <c r="CF77" s="386">
        <f>10854053+1581150</f>
        <v>12435203</v>
      </c>
      <c r="CG77" s="312">
        <v>9800000</v>
      </c>
      <c r="CH77" s="312">
        <v>12874145</v>
      </c>
      <c r="CI77" s="312">
        <v>9900000</v>
      </c>
      <c r="CJ77" s="312">
        <v>4727695.4000000004</v>
      </c>
      <c r="CK77" s="312">
        <v>5000000</v>
      </c>
      <c r="CL77" s="313">
        <v>5479890.6900000004</v>
      </c>
      <c r="CM77" s="312">
        <v>5250000</v>
      </c>
      <c r="CN77" s="312">
        <v>6387855.1299999999</v>
      </c>
      <c r="CO77" s="312">
        <v>5450000</v>
      </c>
      <c r="CP77" s="312">
        <v>7603005.8499999996</v>
      </c>
      <c r="CQ77" s="312">
        <v>5000000</v>
      </c>
      <c r="CR77" s="313">
        <v>6635130</v>
      </c>
      <c r="CS77" s="312">
        <v>5000000</v>
      </c>
      <c r="CT77" s="312">
        <v>7693887.0499999998</v>
      </c>
      <c r="CU77" s="312">
        <v>6000000</v>
      </c>
      <c r="CV77" s="312">
        <v>377500</v>
      </c>
      <c r="CW77" s="312">
        <v>500000</v>
      </c>
      <c r="CX77" s="313">
        <v>952140</v>
      </c>
      <c r="CY77" s="312">
        <v>550000</v>
      </c>
      <c r="CZ77" s="312">
        <v>1572221</v>
      </c>
      <c r="DA77" s="312">
        <v>600000</v>
      </c>
      <c r="DB77" s="312">
        <v>3697724</v>
      </c>
      <c r="DC77" s="312">
        <v>3270000</v>
      </c>
      <c r="DD77" s="313">
        <v>4154967</v>
      </c>
      <c r="DE77" s="312">
        <v>3800000</v>
      </c>
      <c r="DF77" s="435">
        <v>3967750</v>
      </c>
      <c r="DG77" s="312">
        <v>3800000</v>
      </c>
      <c r="DH77" s="312">
        <v>805907.05</v>
      </c>
      <c r="DI77" s="312">
        <v>900000</v>
      </c>
      <c r="DJ77" s="313">
        <v>682707.21</v>
      </c>
      <c r="DK77" s="312">
        <v>900000</v>
      </c>
      <c r="DL77" s="312">
        <v>600629.38</v>
      </c>
      <c r="DM77" s="312">
        <v>900000</v>
      </c>
      <c r="DN77" s="228" t="s">
        <v>71</v>
      </c>
      <c r="DO77" s="228"/>
    </row>
    <row r="78" spans="1:119" ht="52.5" customHeight="1" x14ac:dyDescent="0.25">
      <c r="A78" s="438" t="s">
        <v>661</v>
      </c>
      <c r="B78" s="293" t="s">
        <v>473</v>
      </c>
      <c r="C78" s="293"/>
      <c r="D78" s="172">
        <f>IF(ISNUMBER(D77/D76),D77/D76,"")</f>
        <v>0.71310979642911565</v>
      </c>
      <c r="E78" s="172">
        <f t="shared" ref="E78:CV78" si="40">IF(ISNUMBER(E77/E76),E77/E76,"")</f>
        <v>0.75140827546532907</v>
      </c>
      <c r="F78" s="172">
        <f t="shared" si="40"/>
        <v>0.70412936083063726</v>
      </c>
      <c r="G78" s="172">
        <f t="shared" si="40"/>
        <v>0.75622649438052147</v>
      </c>
      <c r="H78" s="172">
        <f>IF(ISNUMBER(H77/H76),H77/H76,"")</f>
        <v>0.63377130746637322</v>
      </c>
      <c r="I78" s="172">
        <f t="shared" si="40"/>
        <v>0.7635151982992755</v>
      </c>
      <c r="J78" s="172">
        <f t="shared" si="40"/>
        <v>0.57408501866720485</v>
      </c>
      <c r="K78" s="172">
        <f t="shared" si="40"/>
        <v>0.58415751672348537</v>
      </c>
      <c r="L78" s="334">
        <f t="shared" si="40"/>
        <v>0.65150990112687124</v>
      </c>
      <c r="M78" s="172">
        <f t="shared" si="40"/>
        <v>0.6</v>
      </c>
      <c r="N78" s="172">
        <f>IF(ISNUMBER(N77/N76),N77/N76,"")</f>
        <v>0.82216488599953419</v>
      </c>
      <c r="O78" s="172">
        <f t="shared" si="40"/>
        <v>0.58823529411764708</v>
      </c>
      <c r="P78" s="172">
        <f t="shared" si="40"/>
        <v>0.68827802549214201</v>
      </c>
      <c r="Q78" s="172">
        <f t="shared" si="40"/>
        <v>0.67890640212555253</v>
      </c>
      <c r="R78" s="334">
        <f t="shared" si="40"/>
        <v>0.59666250559281242</v>
      </c>
      <c r="S78" s="172">
        <f t="shared" si="40"/>
        <v>0.5714285714285714</v>
      </c>
      <c r="T78" s="172">
        <f t="shared" si="40"/>
        <v>0.69032118808952725</v>
      </c>
      <c r="U78" s="172">
        <f t="shared" si="40"/>
        <v>0.5714285714285714</v>
      </c>
      <c r="V78" s="172">
        <f t="shared" si="40"/>
        <v>0.86276209874685195</v>
      </c>
      <c r="W78" s="172">
        <f t="shared" si="40"/>
        <v>0.83870967741935487</v>
      </c>
      <c r="X78" s="334">
        <f t="shared" si="40"/>
        <v>0.9675335986571858</v>
      </c>
      <c r="Y78" s="172">
        <f t="shared" si="40"/>
        <v>0.83870967741935487</v>
      </c>
      <c r="Z78" s="172">
        <f>IF(ISNUMBER(Z77/Z76),Z77/Z76,"")</f>
        <v>0.87607458103384206</v>
      </c>
      <c r="AA78" s="172">
        <f t="shared" si="40"/>
        <v>0.83870967741935487</v>
      </c>
      <c r="AB78" s="172">
        <f t="shared" si="40"/>
        <v>0.89213059442294329</v>
      </c>
      <c r="AC78" s="172">
        <f t="shared" si="40"/>
        <v>0.90909090909090906</v>
      </c>
      <c r="AD78" s="334">
        <f t="shared" si="40"/>
        <v>0.64630340142438047</v>
      </c>
      <c r="AE78" s="172">
        <f t="shared" si="40"/>
        <v>0.91666666666666663</v>
      </c>
      <c r="AF78" s="172">
        <f t="shared" si="40"/>
        <v>0.6497643830619344</v>
      </c>
      <c r="AG78" s="172">
        <f t="shared" si="40"/>
        <v>0.92307692307692313</v>
      </c>
      <c r="AH78" s="172">
        <f t="shared" si="40"/>
        <v>0.90796731688459131</v>
      </c>
      <c r="AI78" s="172">
        <f t="shared" si="40"/>
        <v>0.93176258529676836</v>
      </c>
      <c r="AJ78" s="334">
        <f t="shared" si="40"/>
        <v>0.90875599394918605</v>
      </c>
      <c r="AK78" s="172">
        <f t="shared" si="40"/>
        <v>0.94511525795828755</v>
      </c>
      <c r="AL78" s="172">
        <f>IF(ISNUMBER(AL77/AL76),AL77/AL76,"")</f>
        <v>0.93152039192297642</v>
      </c>
      <c r="AM78" s="172">
        <f t="shared" si="40"/>
        <v>0.95253915519696253</v>
      </c>
      <c r="AN78" s="172">
        <f t="shared" si="40"/>
        <v>0</v>
      </c>
      <c r="AO78" s="172">
        <f t="shared" si="40"/>
        <v>0</v>
      </c>
      <c r="AP78" s="172">
        <f t="shared" si="40"/>
        <v>0</v>
      </c>
      <c r="AQ78" s="172">
        <f t="shared" si="40"/>
        <v>0</v>
      </c>
      <c r="AR78" s="172">
        <f t="shared" si="40"/>
        <v>0</v>
      </c>
      <c r="AS78" s="172">
        <f t="shared" si="40"/>
        <v>0</v>
      </c>
      <c r="AT78" s="172">
        <f t="shared" si="40"/>
        <v>0.4876013210132405</v>
      </c>
      <c r="AU78" s="172">
        <f t="shared" si="40"/>
        <v>0.49079754601226994</v>
      </c>
      <c r="AV78" s="367">
        <f t="shared" si="40"/>
        <v>0.48888952319974149</v>
      </c>
      <c r="AW78" s="172">
        <f t="shared" si="40"/>
        <v>0.47093023255813954</v>
      </c>
      <c r="AX78" s="172">
        <f t="shared" si="40"/>
        <v>0.19289648728690711</v>
      </c>
      <c r="AY78" s="172">
        <f t="shared" si="40"/>
        <v>0.4632768361581921</v>
      </c>
      <c r="AZ78" s="172">
        <f t="shared" si="40"/>
        <v>0.93767667893852691</v>
      </c>
      <c r="BA78" s="172">
        <f t="shared" si="40"/>
        <v>0.94444444444444442</v>
      </c>
      <c r="BB78" s="334">
        <f t="shared" si="40"/>
        <v>0.99227426325968426</v>
      </c>
      <c r="BC78" s="172">
        <f t="shared" si="40"/>
        <v>0.94736842105263153</v>
      </c>
      <c r="BD78" s="172">
        <f>IF(ISNUMBER(BD77/BD76),BD77/BD76,"")</f>
        <v>0.95885846612398318</v>
      </c>
      <c r="BE78" s="172">
        <f t="shared" si="40"/>
        <v>0.95</v>
      </c>
      <c r="BF78" s="172">
        <f t="shared" si="40"/>
        <v>0.79035168230702524</v>
      </c>
      <c r="BG78" s="172">
        <f t="shared" si="40"/>
        <v>0.89090909090909087</v>
      </c>
      <c r="BH78" s="334">
        <f t="shared" si="40"/>
        <v>0.84274221831508211</v>
      </c>
      <c r="BI78" s="172">
        <f t="shared" si="40"/>
        <v>0.95454545454545459</v>
      </c>
      <c r="BJ78" s="172">
        <f t="shared" si="40"/>
        <v>0.84274221831508211</v>
      </c>
      <c r="BK78" s="172">
        <f t="shared" si="40"/>
        <v>0.95454545454545459</v>
      </c>
      <c r="BL78" s="172">
        <f t="shared" si="40"/>
        <v>0.4794707931821367</v>
      </c>
      <c r="BM78" s="172">
        <f t="shared" si="40"/>
        <v>0.6</v>
      </c>
      <c r="BN78" s="398">
        <f t="shared" si="40"/>
        <v>0.40672097157457487</v>
      </c>
      <c r="BO78" s="172">
        <f t="shared" si="40"/>
        <v>0.625</v>
      </c>
      <c r="BP78" s="172">
        <f>IF(ISNUMBER(BP77/BP76),BP77/BP76,"")</f>
        <v>0.64314228953074704</v>
      </c>
      <c r="BQ78" s="172">
        <f t="shared" si="40"/>
        <v>0.6470588235294118</v>
      </c>
      <c r="BR78" s="172">
        <f t="shared" si="40"/>
        <v>0.671715103729014</v>
      </c>
      <c r="BS78" s="172">
        <f t="shared" si="40"/>
        <v>0.6766011414077362</v>
      </c>
      <c r="BT78" s="334">
        <f t="shared" si="40"/>
        <v>0.6952072069378491</v>
      </c>
      <c r="BU78" s="172">
        <f t="shared" si="40"/>
        <v>0.7</v>
      </c>
      <c r="BV78" s="172">
        <f t="shared" si="40"/>
        <v>0.72560203887405794</v>
      </c>
      <c r="BW78" s="172">
        <f t="shared" si="40"/>
        <v>0.70499999999999996</v>
      </c>
      <c r="BX78" s="172">
        <f t="shared" si="40"/>
        <v>0.85579244423753653</v>
      </c>
      <c r="BY78" s="172">
        <f t="shared" si="40"/>
        <v>0.88888888888888884</v>
      </c>
      <c r="BZ78" s="334">
        <f t="shared" si="40"/>
        <v>0.88208050501282409</v>
      </c>
      <c r="CA78" s="172">
        <f t="shared" si="40"/>
        <v>0.89130434782608692</v>
      </c>
      <c r="CB78" s="172">
        <f>IF(ISNUMBER(CB77/CB76),CB77/CB76,"")</f>
        <v>0.65091357193184218</v>
      </c>
      <c r="CC78" s="172">
        <f t="shared" si="40"/>
        <v>0.89130434782608692</v>
      </c>
      <c r="CD78" s="172">
        <f t="shared" si="40"/>
        <v>0.68253449034013058</v>
      </c>
      <c r="CE78" s="172">
        <f t="shared" si="40"/>
        <v>0.84535538353272344</v>
      </c>
      <c r="CF78" s="334">
        <f t="shared" si="40"/>
        <v>0.84995345758870422</v>
      </c>
      <c r="CG78" s="172">
        <f t="shared" si="40"/>
        <v>0.85589519650655022</v>
      </c>
      <c r="CH78" s="172">
        <f t="shared" si="40"/>
        <v>0.70095757588571406</v>
      </c>
      <c r="CI78" s="172">
        <f t="shared" si="40"/>
        <v>0.86086956521739133</v>
      </c>
      <c r="CJ78" s="172">
        <f t="shared" si="40"/>
        <v>0.82571190103561565</v>
      </c>
      <c r="CK78" s="172">
        <f t="shared" si="40"/>
        <v>0.83333333333333337</v>
      </c>
      <c r="CL78" s="334">
        <f t="shared" si="40"/>
        <v>0.82530026780970678</v>
      </c>
      <c r="CM78" s="172">
        <f t="shared" si="40"/>
        <v>0.83333333333333337</v>
      </c>
      <c r="CN78" s="172">
        <f>IF(ISNUMBER(CN77/CN76),CN77/CN76,"")</f>
        <v>0.83822860338553384</v>
      </c>
      <c r="CO78" s="172">
        <f t="shared" si="40"/>
        <v>0.83846153846153848</v>
      </c>
      <c r="CP78" s="172">
        <f t="shared" si="40"/>
        <v>0.79455331353270653</v>
      </c>
      <c r="CQ78" s="172">
        <f t="shared" si="40"/>
        <v>0.7142857142857143</v>
      </c>
      <c r="CR78" s="334">
        <f t="shared" si="40"/>
        <v>0.69760986824736604</v>
      </c>
      <c r="CS78" s="172">
        <f t="shared" si="40"/>
        <v>0.66666666666666663</v>
      </c>
      <c r="CT78" s="172">
        <f t="shared" si="40"/>
        <v>0.79632455590594731</v>
      </c>
      <c r="CU78" s="172">
        <f t="shared" si="40"/>
        <v>0.75</v>
      </c>
      <c r="CV78" s="172">
        <f t="shared" si="40"/>
        <v>0.15555309957928842</v>
      </c>
      <c r="CW78" s="172">
        <f t="shared" ref="CW78:DM78" si="41">IF(ISNUMBER(CW77/CW76),CW77/CW76,"")</f>
        <v>0.2</v>
      </c>
      <c r="CX78" s="334">
        <f t="shared" si="41"/>
        <v>0.26851793842895005</v>
      </c>
      <c r="CY78" s="172">
        <f t="shared" si="41"/>
        <v>0.21568627450980393</v>
      </c>
      <c r="CZ78" s="172">
        <f t="shared" si="41"/>
        <v>0.38531045022731125</v>
      </c>
      <c r="DA78" s="172">
        <f t="shared" si="41"/>
        <v>0.23076923076923078</v>
      </c>
      <c r="DB78" s="172">
        <f t="shared" si="41"/>
        <v>0.49302371044393556</v>
      </c>
      <c r="DC78" s="172">
        <f t="shared" si="41"/>
        <v>0.46548042704626336</v>
      </c>
      <c r="DD78" s="334">
        <f t="shared" si="41"/>
        <v>0.53319666451076408</v>
      </c>
      <c r="DE78" s="172">
        <f t="shared" si="41"/>
        <v>0.5</v>
      </c>
      <c r="DF78" s="172">
        <f>IF(ISNUMBER(DF77/DF76),DF77/DF76,"")</f>
        <v>0.54726354901653573</v>
      </c>
      <c r="DG78" s="172">
        <f t="shared" si="41"/>
        <v>0.5</v>
      </c>
      <c r="DH78" s="172">
        <f t="shared" si="41"/>
        <v>0.98399300722738314</v>
      </c>
      <c r="DI78" s="172">
        <f t="shared" si="41"/>
        <v>0.94736842105263153</v>
      </c>
      <c r="DJ78" s="334">
        <f t="shared" si="41"/>
        <v>0.99671512327025513</v>
      </c>
      <c r="DK78" s="172">
        <f t="shared" si="41"/>
        <v>0.94736742382376438</v>
      </c>
      <c r="DL78" s="172">
        <f t="shared" si="41"/>
        <v>1</v>
      </c>
      <c r="DM78" s="172">
        <f t="shared" si="41"/>
        <v>0.94736642659699666</v>
      </c>
      <c r="DN78" s="228"/>
      <c r="DO78" s="228" t="s">
        <v>908</v>
      </c>
    </row>
  </sheetData>
  <sheetProtection formatCells="0" formatColumns="0" formatRows="0" autoFilter="0" pivotTables="0"/>
  <autoFilter ref="A3:I78"/>
  <mergeCells count="24">
    <mergeCell ref="CP2:CU2"/>
    <mergeCell ref="CV2:DA2"/>
    <mergeCell ref="DB2:DG2"/>
    <mergeCell ref="DH2:DM2"/>
    <mergeCell ref="DN2:DN3"/>
    <mergeCell ref="DO2:DO3"/>
    <mergeCell ref="BF2:BK2"/>
    <mergeCell ref="BL2:BQ2"/>
    <mergeCell ref="BR2:BW2"/>
    <mergeCell ref="BX2:CC2"/>
    <mergeCell ref="CD2:CI2"/>
    <mergeCell ref="CJ2:CO2"/>
    <mergeCell ref="V2:AA2"/>
    <mergeCell ref="AB2:AG2"/>
    <mergeCell ref="AH2:AM2"/>
    <mergeCell ref="AN2:AS2"/>
    <mergeCell ref="AT2:AY2"/>
    <mergeCell ref="AZ2:BE2"/>
    <mergeCell ref="A2:A3"/>
    <mergeCell ref="B2:B3"/>
    <mergeCell ref="C2:C3"/>
    <mergeCell ref="D2:I2"/>
    <mergeCell ref="J2:O2"/>
    <mergeCell ref="P2:U2"/>
  </mergeCells>
  <pageMargins left="0.70866141732283472" right="0.70866141732283472" top="0.74803149606299213" bottom="0.74803149606299213" header="0.31496062992125984" footer="0.31496062992125984"/>
  <pageSetup paperSize="9" scale="73" fitToHeight="3" orientation="landscape" r:id="rId1"/>
  <colBreaks count="10" manualBreakCount="10">
    <brk id="9" max="1048575" man="1"/>
    <brk id="15" max="1048575" man="1"/>
    <brk id="27" max="53" man="1"/>
    <brk id="45" max="1048575" man="1"/>
    <brk id="51" max="53" man="1"/>
    <brk id="57" max="53" man="1"/>
    <brk id="63" max="53" man="1"/>
    <brk id="81" max="53" man="1"/>
    <brk id="93" max="1048575" man="1"/>
    <brk id="105"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93"/>
  <sheetViews>
    <sheetView workbookViewId="0">
      <pane xSplit="1" ySplit="2" topLeftCell="B3" activePane="bottomRight" state="frozen"/>
      <selection pane="topRight" activeCell="B1" sqref="B1"/>
      <selection pane="bottomLeft" activeCell="A3" sqref="A3"/>
      <selection pane="bottomRight" activeCell="C3" sqref="C3"/>
    </sheetView>
  </sheetViews>
  <sheetFormatPr defaultRowHeight="15.75" x14ac:dyDescent="0.25"/>
  <cols>
    <col min="1" max="1" width="9" style="414"/>
    <col min="2" max="2" width="9" style="414" customWidth="1"/>
    <col min="3" max="5" width="38.875" style="414" customWidth="1"/>
    <col min="6" max="16384" width="9" style="414"/>
  </cols>
  <sheetData>
    <row r="2" spans="1:5" s="416" customFormat="1" ht="63" customHeight="1" x14ac:dyDescent="0.25">
      <c r="A2" s="411" t="s">
        <v>268</v>
      </c>
      <c r="B2" s="415" t="s">
        <v>816</v>
      </c>
      <c r="C2" s="294" t="s">
        <v>48</v>
      </c>
      <c r="D2" s="294" t="s">
        <v>50</v>
      </c>
      <c r="E2" s="294" t="s">
        <v>565</v>
      </c>
    </row>
    <row r="3" spans="1:5" ht="15.75" customHeight="1" x14ac:dyDescent="0.25">
      <c r="A3" s="464" t="s">
        <v>228</v>
      </c>
      <c r="B3" s="411">
        <v>2017</v>
      </c>
      <c r="C3" s="294">
        <f>SUMIF($B$8:$B$92,$B3,C$8:C$92)</f>
        <v>110</v>
      </c>
      <c r="D3" s="294">
        <f t="shared" ref="D3:E7" si="0">SUMIF($B$8:$B$92,$B3,D$8:D$92)</f>
        <v>109</v>
      </c>
      <c r="E3" s="294">
        <f t="shared" si="0"/>
        <v>15</v>
      </c>
    </row>
    <row r="4" spans="1:5" ht="31.5" customHeight="1" x14ac:dyDescent="0.25">
      <c r="A4" s="465"/>
      <c r="B4" s="411" t="s">
        <v>745</v>
      </c>
      <c r="C4" s="294">
        <f>SUMIF($B$8:$B$92,$B4,C$8:C$92)</f>
        <v>356</v>
      </c>
      <c r="D4" s="294">
        <f t="shared" si="0"/>
        <v>351</v>
      </c>
      <c r="E4" s="294">
        <f t="shared" si="0"/>
        <v>58</v>
      </c>
    </row>
    <row r="5" spans="1:5" ht="31.5" customHeight="1" x14ac:dyDescent="0.25">
      <c r="A5" s="465"/>
      <c r="B5" s="411" t="s">
        <v>747</v>
      </c>
      <c r="C5" s="294">
        <f>SUMIF($B$8:$B$92,$B5,C$8:C$92)</f>
        <v>353</v>
      </c>
      <c r="D5" s="294">
        <f t="shared" si="0"/>
        <v>345</v>
      </c>
      <c r="E5" s="294">
        <f t="shared" si="0"/>
        <v>107</v>
      </c>
    </row>
    <row r="6" spans="1:5" ht="15.75" customHeight="1" x14ac:dyDescent="0.25">
      <c r="A6" s="463"/>
      <c r="B6" s="412">
        <v>2019</v>
      </c>
      <c r="C6" s="294">
        <f>SUMIF($B$8:$B$92,$B6,C$8:C$92)</f>
        <v>577</v>
      </c>
      <c r="D6" s="294">
        <f t="shared" si="0"/>
        <v>575</v>
      </c>
      <c r="E6" s="294">
        <f t="shared" si="0"/>
        <v>93</v>
      </c>
    </row>
    <row r="7" spans="1:5" x14ac:dyDescent="0.25">
      <c r="A7" s="466"/>
      <c r="B7" s="411">
        <v>2020</v>
      </c>
      <c r="C7" s="294">
        <f>SUMIF($B$8:$B$92,$B7,C$8:C$92)</f>
        <v>802</v>
      </c>
      <c r="D7" s="294">
        <f t="shared" si="0"/>
        <v>794</v>
      </c>
      <c r="E7" s="294">
        <f t="shared" si="0"/>
        <v>151</v>
      </c>
    </row>
    <row r="8" spans="1:5" ht="15.75" customHeight="1" x14ac:dyDescent="0.25">
      <c r="A8" s="464" t="s">
        <v>93</v>
      </c>
      <c r="B8" s="411">
        <v>2017</v>
      </c>
      <c r="C8" s="294"/>
      <c r="D8" s="294"/>
      <c r="E8" s="294">
        <v>0</v>
      </c>
    </row>
    <row r="9" spans="1:5" ht="31.5" customHeight="1" x14ac:dyDescent="0.25">
      <c r="A9" s="465"/>
      <c r="B9" s="411" t="s">
        <v>745</v>
      </c>
      <c r="C9" s="294">
        <v>16</v>
      </c>
      <c r="D9" s="294">
        <v>16</v>
      </c>
      <c r="E9" s="294">
        <v>0</v>
      </c>
    </row>
    <row r="10" spans="1:5" ht="31.5" customHeight="1" x14ac:dyDescent="0.25">
      <c r="A10" s="465"/>
      <c r="B10" s="413" t="s">
        <v>747</v>
      </c>
      <c r="C10" s="295">
        <v>16</v>
      </c>
      <c r="D10" s="295">
        <v>16</v>
      </c>
      <c r="E10" s="295"/>
    </row>
    <row r="11" spans="1:5" ht="15.75" customHeight="1" x14ac:dyDescent="0.25">
      <c r="A11" s="463"/>
      <c r="B11" s="412">
        <v>2019</v>
      </c>
      <c r="C11" s="294">
        <v>32</v>
      </c>
      <c r="D11" s="294">
        <v>32</v>
      </c>
      <c r="E11" s="294">
        <v>3</v>
      </c>
    </row>
    <row r="12" spans="1:5" x14ac:dyDescent="0.25">
      <c r="A12" s="466"/>
      <c r="B12" s="411">
        <v>2020</v>
      </c>
      <c r="C12" s="294">
        <v>48</v>
      </c>
      <c r="D12" s="294">
        <v>48</v>
      </c>
      <c r="E12" s="294">
        <v>5</v>
      </c>
    </row>
    <row r="13" spans="1:5" ht="15.75" customHeight="1" x14ac:dyDescent="0.25">
      <c r="A13" s="464" t="s">
        <v>156</v>
      </c>
      <c r="B13" s="411">
        <v>2017</v>
      </c>
      <c r="C13" s="294">
        <v>0</v>
      </c>
      <c r="D13" s="294">
        <v>0</v>
      </c>
      <c r="E13" s="294">
        <v>0</v>
      </c>
    </row>
    <row r="14" spans="1:5" ht="31.5" customHeight="1" x14ac:dyDescent="0.25">
      <c r="A14" s="465"/>
      <c r="B14" s="411" t="s">
        <v>745</v>
      </c>
      <c r="C14" s="294">
        <v>14</v>
      </c>
      <c r="D14" s="294">
        <v>14</v>
      </c>
      <c r="E14" s="294"/>
    </row>
    <row r="15" spans="1:5" ht="31.5" customHeight="1" x14ac:dyDescent="0.25">
      <c r="A15" s="465"/>
      <c r="B15" s="413" t="s">
        <v>747</v>
      </c>
      <c r="C15" s="295">
        <v>14</v>
      </c>
      <c r="D15" s="295">
        <v>14</v>
      </c>
      <c r="E15" s="295"/>
    </row>
    <row r="16" spans="1:5" ht="15.75" customHeight="1" x14ac:dyDescent="0.25">
      <c r="A16" s="463"/>
      <c r="B16" s="412">
        <v>2019</v>
      </c>
      <c r="C16" s="294">
        <v>36</v>
      </c>
      <c r="D16" s="294">
        <v>36</v>
      </c>
      <c r="E16" s="294">
        <v>4</v>
      </c>
    </row>
    <row r="17" spans="1:5" x14ac:dyDescent="0.25">
      <c r="A17" s="466"/>
      <c r="B17" s="411">
        <v>2020</v>
      </c>
      <c r="C17" s="294">
        <v>39</v>
      </c>
      <c r="D17" s="294">
        <v>39</v>
      </c>
      <c r="E17" s="294">
        <v>5</v>
      </c>
    </row>
    <row r="18" spans="1:5" ht="15.75" customHeight="1" x14ac:dyDescent="0.25">
      <c r="A18" s="464" t="s">
        <v>220</v>
      </c>
      <c r="B18" s="411">
        <v>2017</v>
      </c>
      <c r="C18" s="294"/>
      <c r="D18" s="286"/>
      <c r="E18" s="294"/>
    </row>
    <row r="19" spans="1:5" ht="31.5" customHeight="1" x14ac:dyDescent="0.25">
      <c r="A19" s="465"/>
      <c r="B19" s="411" t="s">
        <v>745</v>
      </c>
      <c r="C19" s="294"/>
      <c r="D19" s="286"/>
      <c r="E19" s="294"/>
    </row>
    <row r="20" spans="1:5" ht="31.5" customHeight="1" x14ac:dyDescent="0.25">
      <c r="A20" s="465"/>
      <c r="B20" s="413" t="s">
        <v>747</v>
      </c>
      <c r="C20" s="295"/>
      <c r="D20" s="295"/>
      <c r="E20" s="295"/>
    </row>
    <row r="21" spans="1:5" ht="15.75" customHeight="1" x14ac:dyDescent="0.25">
      <c r="A21" s="463"/>
      <c r="B21" s="412">
        <v>2019</v>
      </c>
      <c r="C21" s="294">
        <v>20</v>
      </c>
      <c r="D21" s="294">
        <v>20</v>
      </c>
      <c r="E21" s="294">
        <v>3</v>
      </c>
    </row>
    <row r="22" spans="1:5" x14ac:dyDescent="0.25">
      <c r="A22" s="466"/>
      <c r="B22" s="411">
        <v>2020</v>
      </c>
      <c r="C22" s="294">
        <v>20</v>
      </c>
      <c r="D22" s="294">
        <v>20</v>
      </c>
      <c r="E22" s="294">
        <v>4</v>
      </c>
    </row>
    <row r="23" spans="1:5" ht="15.75" customHeight="1" x14ac:dyDescent="0.25">
      <c r="A23" s="464" t="s">
        <v>142</v>
      </c>
      <c r="B23" s="411">
        <v>2017</v>
      </c>
      <c r="C23" s="294">
        <v>0</v>
      </c>
      <c r="D23" s="294">
        <v>0</v>
      </c>
      <c r="E23" s="294">
        <v>0</v>
      </c>
    </row>
    <row r="24" spans="1:5" ht="31.5" customHeight="1" x14ac:dyDescent="0.25">
      <c r="A24" s="465"/>
      <c r="B24" s="411" t="s">
        <v>745</v>
      </c>
      <c r="C24" s="294">
        <v>21</v>
      </c>
      <c r="D24" s="294">
        <v>21</v>
      </c>
      <c r="E24" s="294">
        <v>1</v>
      </c>
    </row>
    <row r="25" spans="1:5" ht="31.5" customHeight="1" x14ac:dyDescent="0.25">
      <c r="A25" s="465"/>
      <c r="B25" s="413" t="s">
        <v>747</v>
      </c>
      <c r="C25" s="295">
        <v>21</v>
      </c>
      <c r="D25" s="295">
        <v>21</v>
      </c>
      <c r="E25" s="295">
        <v>13</v>
      </c>
    </row>
    <row r="26" spans="1:5" ht="15.75" customHeight="1" x14ac:dyDescent="0.25">
      <c r="A26" s="463"/>
      <c r="B26" s="412">
        <v>2019</v>
      </c>
      <c r="C26" s="294">
        <v>46</v>
      </c>
      <c r="D26" s="294">
        <v>46</v>
      </c>
      <c r="E26" s="294">
        <v>3</v>
      </c>
    </row>
    <row r="27" spans="1:5" x14ac:dyDescent="0.25">
      <c r="A27" s="466"/>
      <c r="B27" s="411">
        <v>2020</v>
      </c>
      <c r="C27" s="294">
        <v>47</v>
      </c>
      <c r="D27" s="294">
        <v>47</v>
      </c>
      <c r="E27" s="294">
        <v>4</v>
      </c>
    </row>
    <row r="28" spans="1:5" ht="15.75" customHeight="1" x14ac:dyDescent="0.25">
      <c r="A28" s="464" t="s">
        <v>92</v>
      </c>
      <c r="B28" s="411">
        <v>2017</v>
      </c>
      <c r="C28" s="294">
        <v>12</v>
      </c>
      <c r="D28" s="294">
        <v>12</v>
      </c>
      <c r="E28" s="294">
        <v>12</v>
      </c>
    </row>
    <row r="29" spans="1:5" ht="31.5" customHeight="1" x14ac:dyDescent="0.25">
      <c r="A29" s="465"/>
      <c r="B29" s="411" t="s">
        <v>745</v>
      </c>
      <c r="C29" s="294">
        <v>21</v>
      </c>
      <c r="D29" s="294">
        <v>21</v>
      </c>
      <c r="E29" s="294">
        <v>20</v>
      </c>
    </row>
    <row r="30" spans="1:5" ht="31.5" customHeight="1" x14ac:dyDescent="0.25">
      <c r="A30" s="465"/>
      <c r="B30" s="413" t="s">
        <v>747</v>
      </c>
      <c r="C30" s="295">
        <v>21</v>
      </c>
      <c r="D30" s="295">
        <v>21</v>
      </c>
      <c r="E30" s="295">
        <v>20</v>
      </c>
    </row>
    <row r="31" spans="1:5" ht="15.75" customHeight="1" x14ac:dyDescent="0.25">
      <c r="A31" s="463"/>
      <c r="B31" s="412">
        <v>2019</v>
      </c>
      <c r="C31" s="294">
        <v>14</v>
      </c>
      <c r="D31" s="294">
        <v>14</v>
      </c>
      <c r="E31" s="294">
        <v>13</v>
      </c>
    </row>
    <row r="32" spans="1:5" x14ac:dyDescent="0.25">
      <c r="A32" s="466"/>
      <c r="B32" s="411">
        <v>2020</v>
      </c>
      <c r="C32" s="294">
        <v>40</v>
      </c>
      <c r="D32" s="294">
        <v>40</v>
      </c>
      <c r="E32" s="294">
        <v>38</v>
      </c>
    </row>
    <row r="33" spans="1:5" ht="15.75" customHeight="1" x14ac:dyDescent="0.25">
      <c r="A33" s="463" t="s">
        <v>116</v>
      </c>
      <c r="B33" s="411">
        <v>2017</v>
      </c>
      <c r="C33" s="294">
        <v>17</v>
      </c>
      <c r="D33" s="294">
        <v>17</v>
      </c>
      <c r="E33" s="294">
        <v>1</v>
      </c>
    </row>
    <row r="34" spans="1:5" ht="31.5" customHeight="1" x14ac:dyDescent="0.25">
      <c r="A34" s="463"/>
      <c r="B34" s="411" t="s">
        <v>745</v>
      </c>
      <c r="C34" s="294">
        <v>28</v>
      </c>
      <c r="D34" s="294">
        <v>28</v>
      </c>
      <c r="E34" s="294"/>
    </row>
    <row r="35" spans="1:5" ht="31.5" customHeight="1" x14ac:dyDescent="0.25">
      <c r="A35" s="463"/>
      <c r="B35" s="413" t="s">
        <v>747</v>
      </c>
      <c r="C35" s="295">
        <v>28</v>
      </c>
      <c r="D35" s="295">
        <v>28</v>
      </c>
      <c r="E35" s="387" t="s">
        <v>766</v>
      </c>
    </row>
    <row r="36" spans="1:5" ht="15.75" customHeight="1" x14ac:dyDescent="0.25">
      <c r="A36" s="463"/>
      <c r="B36" s="412">
        <v>2019</v>
      </c>
      <c r="C36" s="294">
        <v>40</v>
      </c>
      <c r="D36" s="294">
        <v>40</v>
      </c>
      <c r="E36" s="294">
        <v>5</v>
      </c>
    </row>
    <row r="37" spans="1:5" x14ac:dyDescent="0.25">
      <c r="A37" s="463"/>
      <c r="B37" s="411">
        <v>2020</v>
      </c>
      <c r="C37" s="294">
        <v>48</v>
      </c>
      <c r="D37" s="294">
        <v>48</v>
      </c>
      <c r="E37" s="294">
        <v>7</v>
      </c>
    </row>
    <row r="38" spans="1:5" ht="15.75" customHeight="1" x14ac:dyDescent="0.25">
      <c r="A38" s="464" t="s">
        <v>181</v>
      </c>
      <c r="B38" s="411">
        <v>2017</v>
      </c>
      <c r="C38" s="294">
        <v>13</v>
      </c>
      <c r="D38" s="294">
        <v>12</v>
      </c>
      <c r="E38" s="294">
        <v>0</v>
      </c>
    </row>
    <row r="39" spans="1:5" ht="31.5" customHeight="1" x14ac:dyDescent="0.25">
      <c r="A39" s="465"/>
      <c r="B39" s="411" t="s">
        <v>745</v>
      </c>
      <c r="C39" s="294">
        <v>18</v>
      </c>
      <c r="D39" s="294">
        <v>17</v>
      </c>
      <c r="E39" s="350"/>
    </row>
    <row r="40" spans="1:5" ht="31.5" customHeight="1" x14ac:dyDescent="0.25">
      <c r="A40" s="465"/>
      <c r="B40" s="413" t="s">
        <v>747</v>
      </c>
      <c r="C40" s="295">
        <v>18</v>
      </c>
      <c r="D40" s="295">
        <v>18</v>
      </c>
      <c r="E40" s="295"/>
    </row>
    <row r="41" spans="1:5" ht="15.75" customHeight="1" x14ac:dyDescent="0.25">
      <c r="A41" s="463"/>
      <c r="B41" s="412">
        <v>2019</v>
      </c>
      <c r="C41" s="294">
        <v>28</v>
      </c>
      <c r="D41" s="294">
        <v>26</v>
      </c>
      <c r="E41" s="350">
        <v>4</v>
      </c>
    </row>
    <row r="42" spans="1:5" x14ac:dyDescent="0.25">
      <c r="A42" s="466"/>
      <c r="B42" s="411">
        <v>2020</v>
      </c>
      <c r="C42" s="294">
        <v>75</v>
      </c>
      <c r="D42" s="294">
        <v>70</v>
      </c>
      <c r="E42" s="350">
        <v>11</v>
      </c>
    </row>
    <row r="43" spans="1:5" ht="15.75" customHeight="1" x14ac:dyDescent="0.25">
      <c r="A43" s="464" t="s">
        <v>162</v>
      </c>
      <c r="B43" s="411">
        <v>2017</v>
      </c>
      <c r="C43" s="294">
        <v>0</v>
      </c>
      <c r="D43" s="294">
        <v>0</v>
      </c>
      <c r="E43" s="294">
        <v>0</v>
      </c>
    </row>
    <row r="44" spans="1:5" ht="31.5" customHeight="1" x14ac:dyDescent="0.25">
      <c r="A44" s="465"/>
      <c r="B44" s="411" t="s">
        <v>745</v>
      </c>
      <c r="C44" s="294">
        <v>0</v>
      </c>
      <c r="D44" s="294">
        <v>0</v>
      </c>
      <c r="E44" s="294">
        <v>0</v>
      </c>
    </row>
    <row r="45" spans="1:5" ht="31.5" customHeight="1" x14ac:dyDescent="0.25">
      <c r="A45" s="465"/>
      <c r="B45" s="413" t="s">
        <v>747</v>
      </c>
      <c r="C45" s="295"/>
      <c r="D45" s="295"/>
      <c r="E45" s="295"/>
    </row>
    <row r="46" spans="1:5" ht="15.75" customHeight="1" x14ac:dyDescent="0.25">
      <c r="A46" s="463"/>
      <c r="B46" s="412">
        <v>2019</v>
      </c>
      <c r="C46" s="294">
        <v>20</v>
      </c>
      <c r="D46" s="294">
        <v>20</v>
      </c>
      <c r="E46" s="294">
        <v>3</v>
      </c>
    </row>
    <row r="47" spans="1:5" x14ac:dyDescent="0.25">
      <c r="A47" s="466"/>
      <c r="B47" s="411">
        <v>2020</v>
      </c>
      <c r="C47" s="294">
        <v>20</v>
      </c>
      <c r="D47" s="294">
        <v>20</v>
      </c>
      <c r="E47" s="294">
        <v>4</v>
      </c>
    </row>
    <row r="48" spans="1:5" ht="15.75" customHeight="1" x14ac:dyDescent="0.25">
      <c r="A48" s="464" t="s">
        <v>196</v>
      </c>
      <c r="B48" s="411">
        <v>2017</v>
      </c>
      <c r="C48" s="294">
        <v>16</v>
      </c>
      <c r="D48" s="294">
        <v>16</v>
      </c>
      <c r="E48" s="294">
        <v>0</v>
      </c>
    </row>
    <row r="49" spans="1:5" ht="31.5" customHeight="1" x14ac:dyDescent="0.25">
      <c r="A49" s="465"/>
      <c r="B49" s="411" t="s">
        <v>745</v>
      </c>
      <c r="C49" s="294">
        <v>20</v>
      </c>
      <c r="D49" s="294">
        <v>20</v>
      </c>
      <c r="E49" s="294"/>
    </row>
    <row r="50" spans="1:5" ht="31.5" customHeight="1" x14ac:dyDescent="0.25">
      <c r="A50" s="465"/>
      <c r="B50" s="413" t="s">
        <v>747</v>
      </c>
      <c r="C50" s="295">
        <v>20</v>
      </c>
      <c r="D50" s="295">
        <v>12</v>
      </c>
      <c r="E50" s="295" t="s">
        <v>784</v>
      </c>
    </row>
    <row r="51" spans="1:5" ht="15.75" customHeight="1" x14ac:dyDescent="0.25">
      <c r="A51" s="463"/>
      <c r="B51" s="412">
        <v>2019</v>
      </c>
      <c r="C51" s="294">
        <v>40</v>
      </c>
      <c r="D51" s="294">
        <v>40</v>
      </c>
      <c r="E51" s="294">
        <v>6</v>
      </c>
    </row>
    <row r="52" spans="1:5" x14ac:dyDescent="0.25">
      <c r="A52" s="466"/>
      <c r="B52" s="411">
        <v>2020</v>
      </c>
      <c r="C52" s="294">
        <v>60</v>
      </c>
      <c r="D52" s="294">
        <v>60</v>
      </c>
      <c r="E52" s="294">
        <v>9</v>
      </c>
    </row>
    <row r="53" spans="1:5" ht="15.75" customHeight="1" x14ac:dyDescent="0.25">
      <c r="A53" s="464" t="s">
        <v>132</v>
      </c>
      <c r="B53" s="411">
        <v>2017</v>
      </c>
      <c r="C53" s="294">
        <v>0</v>
      </c>
      <c r="D53" s="294">
        <v>0</v>
      </c>
      <c r="E53" s="294">
        <v>0</v>
      </c>
    </row>
    <row r="54" spans="1:5" ht="31.5" customHeight="1" x14ac:dyDescent="0.25">
      <c r="A54" s="465"/>
      <c r="B54" s="411" t="s">
        <v>745</v>
      </c>
      <c r="C54" s="294">
        <v>66</v>
      </c>
      <c r="D54" s="294">
        <v>66</v>
      </c>
      <c r="E54" s="294">
        <v>20</v>
      </c>
    </row>
    <row r="55" spans="1:5" ht="31.5" customHeight="1" x14ac:dyDescent="0.25">
      <c r="A55" s="465"/>
      <c r="B55" s="413" t="s">
        <v>747</v>
      </c>
      <c r="C55" s="295">
        <v>66</v>
      </c>
      <c r="D55" s="295">
        <v>66</v>
      </c>
      <c r="E55" s="295">
        <v>48</v>
      </c>
    </row>
    <row r="56" spans="1:5" ht="15.75" customHeight="1" x14ac:dyDescent="0.25">
      <c r="A56" s="463"/>
      <c r="B56" s="412">
        <v>2019</v>
      </c>
      <c r="C56" s="294">
        <v>96</v>
      </c>
      <c r="D56" s="294">
        <v>96</v>
      </c>
      <c r="E56" s="294">
        <v>25</v>
      </c>
    </row>
    <row r="57" spans="1:5" x14ac:dyDescent="0.25">
      <c r="A57" s="466"/>
      <c r="B57" s="411">
        <v>2020</v>
      </c>
      <c r="C57" s="294">
        <v>96</v>
      </c>
      <c r="D57" s="294">
        <v>96</v>
      </c>
      <c r="E57" s="294">
        <v>25</v>
      </c>
    </row>
    <row r="58" spans="1:5" ht="15.75" customHeight="1" x14ac:dyDescent="0.25">
      <c r="A58" s="464" t="s">
        <v>210</v>
      </c>
      <c r="B58" s="411">
        <v>2017</v>
      </c>
      <c r="C58" s="294">
        <v>25</v>
      </c>
      <c r="D58" s="294">
        <v>25</v>
      </c>
      <c r="E58" s="294">
        <v>2</v>
      </c>
    </row>
    <row r="59" spans="1:5" ht="31.5" customHeight="1" x14ac:dyDescent="0.25">
      <c r="A59" s="465"/>
      <c r="B59" s="411" t="s">
        <v>745</v>
      </c>
      <c r="C59" s="294">
        <v>32</v>
      </c>
      <c r="D59" s="294">
        <v>31</v>
      </c>
      <c r="E59" s="294">
        <v>4</v>
      </c>
    </row>
    <row r="60" spans="1:5" ht="31.5" customHeight="1" x14ac:dyDescent="0.25">
      <c r="A60" s="465"/>
      <c r="B60" s="413" t="s">
        <v>747</v>
      </c>
      <c r="C60" s="295">
        <v>31</v>
      </c>
      <c r="D60" s="295">
        <v>31</v>
      </c>
      <c r="E60" s="295">
        <v>10</v>
      </c>
    </row>
    <row r="61" spans="1:5" ht="15.75" customHeight="1" x14ac:dyDescent="0.25">
      <c r="A61" s="463"/>
      <c r="B61" s="412">
        <v>2019</v>
      </c>
      <c r="C61" s="294">
        <v>45</v>
      </c>
      <c r="D61" s="294">
        <v>45</v>
      </c>
      <c r="E61" s="294">
        <v>4</v>
      </c>
    </row>
    <row r="62" spans="1:5" x14ac:dyDescent="0.25">
      <c r="A62" s="466"/>
      <c r="B62" s="411">
        <v>2020</v>
      </c>
      <c r="C62" s="294">
        <v>90</v>
      </c>
      <c r="D62" s="294">
        <v>90</v>
      </c>
      <c r="E62" s="294">
        <v>9</v>
      </c>
    </row>
    <row r="63" spans="1:5" ht="15.75" customHeight="1" x14ac:dyDescent="0.25">
      <c r="A63" s="464" t="s">
        <v>217</v>
      </c>
      <c r="B63" s="411">
        <v>2017</v>
      </c>
      <c r="C63" s="294">
        <v>18</v>
      </c>
      <c r="D63" s="294">
        <v>18</v>
      </c>
      <c r="E63" s="294">
        <v>0</v>
      </c>
    </row>
    <row r="64" spans="1:5" ht="31.5" customHeight="1" x14ac:dyDescent="0.25">
      <c r="A64" s="465"/>
      <c r="B64" s="411" t="s">
        <v>745</v>
      </c>
      <c r="C64" s="294">
        <v>37</v>
      </c>
      <c r="D64" s="294">
        <v>37</v>
      </c>
      <c r="E64" s="294">
        <v>13</v>
      </c>
    </row>
    <row r="65" spans="1:5" ht="31.5" customHeight="1" x14ac:dyDescent="0.25">
      <c r="A65" s="465"/>
      <c r="B65" s="413" t="s">
        <v>747</v>
      </c>
      <c r="C65" s="295">
        <v>37</v>
      </c>
      <c r="D65" s="295">
        <v>37</v>
      </c>
      <c r="E65" s="295">
        <v>13</v>
      </c>
    </row>
    <row r="66" spans="1:5" ht="15.75" customHeight="1" x14ac:dyDescent="0.25">
      <c r="A66" s="463"/>
      <c r="B66" s="412">
        <v>2019</v>
      </c>
      <c r="C66" s="294">
        <v>28</v>
      </c>
      <c r="D66" s="294">
        <v>28</v>
      </c>
      <c r="E66" s="294">
        <v>6</v>
      </c>
    </row>
    <row r="67" spans="1:5" x14ac:dyDescent="0.25">
      <c r="A67" s="466"/>
      <c r="B67" s="411">
        <v>2020</v>
      </c>
      <c r="C67" s="294">
        <v>48</v>
      </c>
      <c r="D67" s="294">
        <v>48</v>
      </c>
      <c r="E67" s="294">
        <v>8</v>
      </c>
    </row>
    <row r="68" spans="1:5" ht="15.75" customHeight="1" x14ac:dyDescent="0.25">
      <c r="A68" s="464" t="s">
        <v>121</v>
      </c>
      <c r="B68" s="411">
        <v>2017</v>
      </c>
      <c r="C68" s="294">
        <v>0</v>
      </c>
      <c r="D68" s="294">
        <v>0</v>
      </c>
      <c r="E68" s="294">
        <v>0</v>
      </c>
    </row>
    <row r="69" spans="1:5" ht="31.5" customHeight="1" x14ac:dyDescent="0.25">
      <c r="A69" s="465"/>
      <c r="B69" s="411" t="s">
        <v>745</v>
      </c>
      <c r="C69" s="294">
        <v>16</v>
      </c>
      <c r="D69" s="294">
        <v>16</v>
      </c>
      <c r="E69" s="294"/>
    </row>
    <row r="70" spans="1:5" ht="31.5" customHeight="1" x14ac:dyDescent="0.25">
      <c r="A70" s="465"/>
      <c r="B70" s="413" t="s">
        <v>747</v>
      </c>
      <c r="C70" s="295">
        <v>16</v>
      </c>
      <c r="D70" s="295">
        <v>16</v>
      </c>
      <c r="E70" s="295">
        <v>2</v>
      </c>
    </row>
    <row r="71" spans="1:5" ht="15.75" customHeight="1" x14ac:dyDescent="0.25">
      <c r="A71" s="463"/>
      <c r="B71" s="412">
        <v>2019</v>
      </c>
      <c r="C71" s="294">
        <v>18</v>
      </c>
      <c r="D71" s="294">
        <v>18</v>
      </c>
      <c r="E71" s="294">
        <v>1</v>
      </c>
    </row>
    <row r="72" spans="1:5" x14ac:dyDescent="0.25">
      <c r="A72" s="466"/>
      <c r="B72" s="411">
        <v>2020</v>
      </c>
      <c r="C72" s="294">
        <v>18</v>
      </c>
      <c r="D72" s="294">
        <v>18</v>
      </c>
      <c r="E72" s="294">
        <v>2</v>
      </c>
    </row>
    <row r="73" spans="1:5" ht="15.75" customHeight="1" x14ac:dyDescent="0.25">
      <c r="A73" s="464" t="s">
        <v>170</v>
      </c>
      <c r="B73" s="411">
        <v>2017</v>
      </c>
      <c r="C73" s="294"/>
      <c r="D73" s="294"/>
      <c r="E73" s="294">
        <v>0</v>
      </c>
    </row>
    <row r="74" spans="1:5" ht="31.5" customHeight="1" x14ac:dyDescent="0.25">
      <c r="A74" s="465"/>
      <c r="B74" s="411" t="s">
        <v>745</v>
      </c>
      <c r="C74" s="294"/>
      <c r="D74" s="294"/>
      <c r="E74" s="294">
        <v>0</v>
      </c>
    </row>
    <row r="75" spans="1:5" ht="31.5" customHeight="1" x14ac:dyDescent="0.25">
      <c r="A75" s="465"/>
      <c r="B75" s="331" t="s">
        <v>747</v>
      </c>
      <c r="C75" s="295"/>
      <c r="D75" s="295"/>
      <c r="E75" s="295"/>
    </row>
    <row r="76" spans="1:5" ht="15.75" customHeight="1" x14ac:dyDescent="0.25">
      <c r="A76" s="463"/>
      <c r="B76" s="412">
        <v>2019</v>
      </c>
      <c r="C76" s="294">
        <v>18</v>
      </c>
      <c r="D76" s="294">
        <v>18</v>
      </c>
      <c r="E76" s="294">
        <v>2</v>
      </c>
    </row>
    <row r="77" spans="1:5" x14ac:dyDescent="0.25">
      <c r="A77" s="466"/>
      <c r="B77" s="411">
        <v>2020</v>
      </c>
      <c r="C77" s="294">
        <v>15</v>
      </c>
      <c r="D77" s="294">
        <v>15</v>
      </c>
      <c r="E77" s="294">
        <v>2</v>
      </c>
    </row>
    <row r="78" spans="1:5" ht="15.75" customHeight="1" x14ac:dyDescent="0.25">
      <c r="A78" s="464" t="s">
        <v>167</v>
      </c>
      <c r="B78" s="411">
        <v>2017</v>
      </c>
      <c r="C78" s="294">
        <v>9</v>
      </c>
      <c r="D78" s="294">
        <v>9</v>
      </c>
      <c r="E78" s="294">
        <v>0</v>
      </c>
    </row>
    <row r="79" spans="1:5" ht="31.5" customHeight="1" x14ac:dyDescent="0.25">
      <c r="A79" s="465"/>
      <c r="B79" s="411" t="s">
        <v>745</v>
      </c>
      <c r="C79" s="294">
        <v>13</v>
      </c>
      <c r="D79" s="294">
        <v>10</v>
      </c>
      <c r="E79" s="294"/>
    </row>
    <row r="80" spans="1:5" ht="31.5" customHeight="1" x14ac:dyDescent="0.25">
      <c r="A80" s="465"/>
      <c r="B80" s="413" t="s">
        <v>747</v>
      </c>
      <c r="C80" s="295">
        <v>11</v>
      </c>
      <c r="D80" s="295">
        <v>11</v>
      </c>
      <c r="E80" s="295"/>
    </row>
    <row r="81" spans="1:5" ht="15.75" customHeight="1" x14ac:dyDescent="0.25">
      <c r="A81" s="463"/>
      <c r="B81" s="412">
        <v>2019</v>
      </c>
      <c r="C81" s="294">
        <v>35</v>
      </c>
      <c r="D81" s="294">
        <v>35</v>
      </c>
      <c r="E81" s="294">
        <v>3</v>
      </c>
    </row>
    <row r="82" spans="1:5" x14ac:dyDescent="0.25">
      <c r="A82" s="466"/>
      <c r="B82" s="411">
        <v>2020</v>
      </c>
      <c r="C82" s="294">
        <v>42</v>
      </c>
      <c r="D82" s="294">
        <v>42</v>
      </c>
      <c r="E82" s="294">
        <v>5</v>
      </c>
    </row>
    <row r="83" spans="1:5" ht="15.75" customHeight="1" x14ac:dyDescent="0.25">
      <c r="A83" s="464" t="s">
        <v>158</v>
      </c>
      <c r="B83" s="411">
        <v>2017</v>
      </c>
      <c r="C83" s="294">
        <v>0</v>
      </c>
      <c r="D83" s="294">
        <v>0</v>
      </c>
      <c r="E83" s="294"/>
    </row>
    <row r="84" spans="1:5" ht="31.5" customHeight="1" x14ac:dyDescent="0.25">
      <c r="A84" s="465"/>
      <c r="B84" s="411" t="s">
        <v>745</v>
      </c>
      <c r="C84" s="294">
        <v>42</v>
      </c>
      <c r="D84" s="294">
        <v>42</v>
      </c>
      <c r="E84" s="294"/>
    </row>
    <row r="85" spans="1:5" ht="31.5" customHeight="1" x14ac:dyDescent="0.25">
      <c r="A85" s="465"/>
      <c r="B85" s="413" t="s">
        <v>747</v>
      </c>
      <c r="C85" s="295">
        <v>42</v>
      </c>
      <c r="D85" s="295">
        <v>42</v>
      </c>
      <c r="E85" s="295"/>
    </row>
    <row r="86" spans="1:5" ht="15.75" customHeight="1" x14ac:dyDescent="0.25">
      <c r="A86" s="463"/>
      <c r="B86" s="412">
        <v>2019</v>
      </c>
      <c r="C86" s="294">
        <v>61</v>
      </c>
      <c r="D86" s="294">
        <v>61</v>
      </c>
      <c r="E86" s="294">
        <v>8</v>
      </c>
    </row>
    <row r="87" spans="1:5" x14ac:dyDescent="0.25">
      <c r="A87" s="466"/>
      <c r="B87" s="411">
        <v>2020</v>
      </c>
      <c r="C87" s="294">
        <v>76</v>
      </c>
      <c r="D87" s="294">
        <v>76</v>
      </c>
      <c r="E87" s="294">
        <v>11</v>
      </c>
    </row>
    <row r="88" spans="1:5" ht="15.75" customHeight="1" x14ac:dyDescent="0.25">
      <c r="A88" s="464" t="s">
        <v>746</v>
      </c>
      <c r="B88" s="411">
        <v>2017</v>
      </c>
      <c r="C88" s="294">
        <v>0</v>
      </c>
      <c r="D88" s="294">
        <v>0</v>
      </c>
      <c r="E88" s="294">
        <v>0</v>
      </c>
    </row>
    <row r="89" spans="1:5" ht="31.5" customHeight="1" x14ac:dyDescent="0.25">
      <c r="A89" s="465"/>
      <c r="B89" s="411" t="s">
        <v>745</v>
      </c>
      <c r="C89" s="294">
        <v>12</v>
      </c>
      <c r="D89" s="294">
        <v>12</v>
      </c>
      <c r="E89" s="294"/>
    </row>
    <row r="90" spans="1:5" ht="31.5" customHeight="1" x14ac:dyDescent="0.25">
      <c r="A90" s="465"/>
      <c r="B90" s="413" t="s">
        <v>747</v>
      </c>
      <c r="C90" s="295">
        <v>12</v>
      </c>
      <c r="D90" s="295">
        <v>12</v>
      </c>
      <c r="E90" s="295">
        <v>1</v>
      </c>
    </row>
    <row r="91" spans="1:5" ht="15.75" customHeight="1" x14ac:dyDescent="0.25">
      <c r="A91" s="463"/>
      <c r="B91" s="412">
        <v>2019</v>
      </c>
      <c r="C91" s="294">
        <v>0</v>
      </c>
      <c r="D91" s="294">
        <v>0</v>
      </c>
      <c r="E91" s="294">
        <v>0</v>
      </c>
    </row>
    <row r="92" spans="1:5" x14ac:dyDescent="0.25">
      <c r="A92" s="466"/>
      <c r="B92" s="411">
        <v>2020</v>
      </c>
      <c r="C92" s="294">
        <v>20</v>
      </c>
      <c r="D92" s="294">
        <v>17</v>
      </c>
      <c r="E92" s="294">
        <v>2</v>
      </c>
    </row>
    <row r="93" spans="1:5" ht="47.25" customHeight="1" x14ac:dyDescent="0.25">
      <c r="A93" s="467" t="s">
        <v>69</v>
      </c>
      <c r="B93" s="468"/>
      <c r="C93" s="228" t="s">
        <v>82</v>
      </c>
      <c r="D93" s="228"/>
      <c r="E93" s="228" t="s">
        <v>84</v>
      </c>
    </row>
  </sheetData>
  <autoFilter ref="A2:H93"/>
  <mergeCells count="19">
    <mergeCell ref="A88:A92"/>
    <mergeCell ref="A93:B93"/>
    <mergeCell ref="A58:A62"/>
    <mergeCell ref="A63:A67"/>
    <mergeCell ref="A68:A72"/>
    <mergeCell ref="A73:A77"/>
    <mergeCell ref="A78:A82"/>
    <mergeCell ref="A83:A87"/>
    <mergeCell ref="A53:A57"/>
    <mergeCell ref="A3:A7"/>
    <mergeCell ref="A8:A12"/>
    <mergeCell ref="A13:A17"/>
    <mergeCell ref="A18:A22"/>
    <mergeCell ref="A23:A27"/>
    <mergeCell ref="A28:A32"/>
    <mergeCell ref="A33:A37"/>
    <mergeCell ref="A38:A42"/>
    <mergeCell ref="A43:A47"/>
    <mergeCell ref="A48:A52"/>
  </mergeCells>
  <pageMargins left="0.70866141732283472" right="0.70866141732283472" top="0.74803149606299213" bottom="0.74803149606299213" header="0.31496062992125984" footer="0.31496062992125984"/>
  <pageSetup paperSize="9" scale="80" orientation="landscape"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tabColor rgb="FF00B0F0"/>
  </sheetPr>
  <dimension ref="A1:CV77"/>
  <sheetViews>
    <sheetView showGridLines="0" showZeros="0" zoomScale="75" zoomScaleNormal="75" workbookViewId="0">
      <pane xSplit="2" ySplit="3" topLeftCell="C31" activePane="bottomRight" state="frozen"/>
      <selection pane="topRight" activeCell="C1" sqref="C1"/>
      <selection pane="bottomLeft" activeCell="A4" sqref="A4"/>
      <selection pane="bottomRight" activeCell="B32" sqref="B32"/>
    </sheetView>
  </sheetViews>
  <sheetFormatPr defaultRowHeight="15.75" x14ac:dyDescent="0.25"/>
  <cols>
    <col min="1" max="1" width="6.125" style="285" customWidth="1"/>
    <col min="2" max="2" width="77.875" style="286" customWidth="1"/>
    <col min="3" max="5" width="46.625" style="287" customWidth="1"/>
    <col min="6" max="6" width="73.875" style="287" customWidth="1"/>
    <col min="7" max="7" width="70.625" style="287" customWidth="1"/>
    <col min="8" max="37" width="20.625" style="287" customWidth="1"/>
    <col min="38" max="42" width="20.625" style="287" hidden="1" customWidth="1"/>
    <col min="43" max="63" width="20.625" style="287" customWidth="1"/>
    <col min="64" max="64" width="22.625" style="287" customWidth="1"/>
    <col min="65" max="65" width="20.625" style="287" customWidth="1"/>
    <col min="66" max="66" width="23.625" style="287" customWidth="1"/>
    <col min="67" max="67" width="23.125" style="287" customWidth="1"/>
    <col min="68" max="68" width="19" style="287" customWidth="1"/>
    <col min="69" max="69" width="17.875" style="287" customWidth="1"/>
    <col min="70" max="70" width="20.625" style="287" customWidth="1"/>
    <col min="71" max="71" width="16.875" style="287" customWidth="1"/>
    <col min="72" max="72" width="19.375" style="287" customWidth="1"/>
    <col min="73" max="97" width="20.625" style="287" customWidth="1"/>
    <col min="98" max="98" width="51.5" style="335" customWidth="1"/>
    <col min="99" max="16384" width="9" style="286"/>
  </cols>
  <sheetData>
    <row r="1" spans="1:100" x14ac:dyDescent="0.25">
      <c r="B1" s="286" t="s">
        <v>234</v>
      </c>
    </row>
    <row r="2" spans="1:100" x14ac:dyDescent="0.25">
      <c r="A2" s="462" t="s">
        <v>0</v>
      </c>
      <c r="B2" s="463" t="s">
        <v>268</v>
      </c>
      <c r="C2" s="464" t="s">
        <v>228</v>
      </c>
      <c r="D2" s="465"/>
      <c r="E2" s="465"/>
      <c r="F2" s="465"/>
      <c r="G2" s="466"/>
      <c r="H2" s="473" t="s">
        <v>93</v>
      </c>
      <c r="I2" s="474"/>
      <c r="J2" s="474"/>
      <c r="K2" s="474"/>
      <c r="L2" s="475"/>
      <c r="M2" s="473" t="s">
        <v>156</v>
      </c>
      <c r="N2" s="474"/>
      <c r="O2" s="474"/>
      <c r="P2" s="474"/>
      <c r="Q2" s="475"/>
      <c r="R2" s="473" t="s">
        <v>220</v>
      </c>
      <c r="S2" s="474"/>
      <c r="T2" s="474"/>
      <c r="U2" s="474"/>
      <c r="V2" s="475"/>
      <c r="W2" s="473" t="s">
        <v>142</v>
      </c>
      <c r="X2" s="474"/>
      <c r="Y2" s="474"/>
      <c r="Z2" s="474"/>
      <c r="AA2" s="475"/>
      <c r="AB2" s="473" t="s">
        <v>92</v>
      </c>
      <c r="AC2" s="474"/>
      <c r="AD2" s="474"/>
      <c r="AE2" s="474"/>
      <c r="AF2" s="475"/>
      <c r="AG2" s="463" t="s">
        <v>116</v>
      </c>
      <c r="AH2" s="463"/>
      <c r="AI2" s="463"/>
      <c r="AJ2" s="463"/>
      <c r="AK2" s="463"/>
      <c r="AL2" s="476" t="s">
        <v>405</v>
      </c>
      <c r="AM2" s="476"/>
      <c r="AN2" s="476"/>
      <c r="AO2" s="476"/>
      <c r="AP2" s="476"/>
      <c r="AQ2" s="473" t="s">
        <v>181</v>
      </c>
      <c r="AR2" s="474"/>
      <c r="AS2" s="474"/>
      <c r="AT2" s="474"/>
      <c r="AU2" s="475"/>
      <c r="AV2" s="473" t="s">
        <v>162</v>
      </c>
      <c r="AW2" s="474"/>
      <c r="AX2" s="474"/>
      <c r="AY2" s="474"/>
      <c r="AZ2" s="475"/>
      <c r="BA2" s="473" t="s">
        <v>196</v>
      </c>
      <c r="BB2" s="474"/>
      <c r="BC2" s="474"/>
      <c r="BD2" s="474"/>
      <c r="BE2" s="475"/>
      <c r="BF2" s="473" t="s">
        <v>132</v>
      </c>
      <c r="BG2" s="474"/>
      <c r="BH2" s="474"/>
      <c r="BI2" s="474"/>
      <c r="BJ2" s="475"/>
      <c r="BK2" s="473" t="s">
        <v>210</v>
      </c>
      <c r="BL2" s="474"/>
      <c r="BM2" s="474"/>
      <c r="BN2" s="474"/>
      <c r="BO2" s="475"/>
      <c r="BP2" s="473" t="s">
        <v>217</v>
      </c>
      <c r="BQ2" s="474"/>
      <c r="BR2" s="474"/>
      <c r="BS2" s="474"/>
      <c r="BT2" s="475"/>
      <c r="BU2" s="473" t="s">
        <v>121</v>
      </c>
      <c r="BV2" s="474"/>
      <c r="BW2" s="474"/>
      <c r="BX2" s="474"/>
      <c r="BY2" s="475"/>
      <c r="BZ2" s="473" t="s">
        <v>170</v>
      </c>
      <c r="CA2" s="474"/>
      <c r="CB2" s="474"/>
      <c r="CC2" s="474"/>
      <c r="CD2" s="475"/>
      <c r="CE2" s="473" t="s">
        <v>167</v>
      </c>
      <c r="CF2" s="474"/>
      <c r="CG2" s="474"/>
      <c r="CH2" s="474"/>
      <c r="CI2" s="475"/>
      <c r="CJ2" s="473" t="s">
        <v>158</v>
      </c>
      <c r="CK2" s="474"/>
      <c r="CL2" s="474"/>
      <c r="CM2" s="474"/>
      <c r="CN2" s="475"/>
      <c r="CO2" s="473" t="s">
        <v>746</v>
      </c>
      <c r="CP2" s="474"/>
      <c r="CQ2" s="474"/>
      <c r="CR2" s="474"/>
      <c r="CS2" s="475"/>
      <c r="CT2" s="467" t="s">
        <v>69</v>
      </c>
    </row>
    <row r="3" spans="1:100" x14ac:dyDescent="0.25">
      <c r="A3" s="462"/>
      <c r="B3" s="463"/>
      <c r="C3" s="317">
        <v>2017</v>
      </c>
      <c r="D3" s="317" t="s">
        <v>745</v>
      </c>
      <c r="E3" s="317" t="s">
        <v>747</v>
      </c>
      <c r="F3" s="317">
        <v>2019</v>
      </c>
      <c r="G3" s="317">
        <v>2020</v>
      </c>
      <c r="H3" s="317">
        <v>2017</v>
      </c>
      <c r="I3" s="317" t="s">
        <v>745</v>
      </c>
      <c r="J3" s="356" t="s">
        <v>747</v>
      </c>
      <c r="K3" s="317">
        <v>2019</v>
      </c>
      <c r="L3" s="317">
        <v>2020</v>
      </c>
      <c r="M3" s="317">
        <v>2017</v>
      </c>
      <c r="N3" s="317" t="s">
        <v>745</v>
      </c>
      <c r="O3" s="356" t="s">
        <v>747</v>
      </c>
      <c r="P3" s="317">
        <v>2019</v>
      </c>
      <c r="Q3" s="317">
        <v>2020</v>
      </c>
      <c r="R3" s="317">
        <v>2017</v>
      </c>
      <c r="S3" s="317" t="s">
        <v>745</v>
      </c>
      <c r="T3" s="356" t="s">
        <v>747</v>
      </c>
      <c r="U3" s="317">
        <v>2019</v>
      </c>
      <c r="V3" s="317">
        <v>2020</v>
      </c>
      <c r="W3" s="317">
        <v>2017</v>
      </c>
      <c r="X3" s="317" t="s">
        <v>745</v>
      </c>
      <c r="Y3" s="381" t="s">
        <v>747</v>
      </c>
      <c r="Z3" s="317">
        <v>2019</v>
      </c>
      <c r="AA3" s="317">
        <v>2020</v>
      </c>
      <c r="AB3" s="317">
        <v>2017</v>
      </c>
      <c r="AC3" s="317" t="s">
        <v>745</v>
      </c>
      <c r="AD3" s="381" t="s">
        <v>747</v>
      </c>
      <c r="AE3" s="317">
        <v>2019</v>
      </c>
      <c r="AF3" s="317">
        <v>2020</v>
      </c>
      <c r="AG3" s="317">
        <v>2017</v>
      </c>
      <c r="AH3" s="317" t="s">
        <v>745</v>
      </c>
      <c r="AI3" s="356" t="s">
        <v>747</v>
      </c>
      <c r="AJ3" s="317">
        <v>2019</v>
      </c>
      <c r="AK3" s="317">
        <v>2020</v>
      </c>
      <c r="AL3" s="317">
        <v>2017</v>
      </c>
      <c r="AM3" s="317" t="s">
        <v>745</v>
      </c>
      <c r="AN3" s="331" t="s">
        <v>747</v>
      </c>
      <c r="AO3" s="317">
        <v>2019</v>
      </c>
      <c r="AP3" s="317">
        <v>2020</v>
      </c>
      <c r="AQ3" s="317">
        <v>2017</v>
      </c>
      <c r="AR3" s="317" t="s">
        <v>745</v>
      </c>
      <c r="AS3" s="381" t="s">
        <v>747</v>
      </c>
      <c r="AT3" s="317">
        <v>2019</v>
      </c>
      <c r="AU3" s="317">
        <v>2020</v>
      </c>
      <c r="AV3" s="317">
        <v>2017</v>
      </c>
      <c r="AW3" s="317" t="s">
        <v>745</v>
      </c>
      <c r="AX3" s="381" t="s">
        <v>747</v>
      </c>
      <c r="AY3" s="317">
        <v>2019</v>
      </c>
      <c r="AZ3" s="317">
        <v>2020</v>
      </c>
      <c r="BA3" s="317">
        <v>2017</v>
      </c>
      <c r="BB3" s="317" t="s">
        <v>745</v>
      </c>
      <c r="BC3" s="356" t="s">
        <v>747</v>
      </c>
      <c r="BD3" s="317">
        <v>2019</v>
      </c>
      <c r="BE3" s="317">
        <v>2020</v>
      </c>
      <c r="BF3" s="317">
        <v>2017</v>
      </c>
      <c r="BG3" s="317" t="s">
        <v>745</v>
      </c>
      <c r="BH3" s="381" t="s">
        <v>747</v>
      </c>
      <c r="BI3" s="317">
        <v>2019</v>
      </c>
      <c r="BJ3" s="317">
        <v>2020</v>
      </c>
      <c r="BK3" s="317">
        <v>2017</v>
      </c>
      <c r="BL3" s="317" t="s">
        <v>745</v>
      </c>
      <c r="BM3" s="356" t="s">
        <v>747</v>
      </c>
      <c r="BN3" s="317">
        <v>2019</v>
      </c>
      <c r="BO3" s="317">
        <v>2020</v>
      </c>
      <c r="BP3" s="317">
        <v>2017</v>
      </c>
      <c r="BQ3" s="317" t="s">
        <v>745</v>
      </c>
      <c r="BR3" s="356" t="s">
        <v>747</v>
      </c>
      <c r="BS3" s="317">
        <v>2019</v>
      </c>
      <c r="BT3" s="317">
        <v>2020</v>
      </c>
      <c r="BU3" s="317">
        <v>2017</v>
      </c>
      <c r="BV3" s="317" t="s">
        <v>745</v>
      </c>
      <c r="BW3" s="356" t="s">
        <v>747</v>
      </c>
      <c r="BX3" s="317">
        <v>2019</v>
      </c>
      <c r="BY3" s="317">
        <v>2020</v>
      </c>
      <c r="BZ3" s="317">
        <v>2017</v>
      </c>
      <c r="CA3" s="317" t="s">
        <v>745</v>
      </c>
      <c r="CB3" s="381" t="s">
        <v>747</v>
      </c>
      <c r="CC3" s="317">
        <v>2019</v>
      </c>
      <c r="CD3" s="317">
        <v>2020</v>
      </c>
      <c r="CE3" s="317">
        <v>2017</v>
      </c>
      <c r="CF3" s="317" t="s">
        <v>745</v>
      </c>
      <c r="CG3" s="381" t="s">
        <v>747</v>
      </c>
      <c r="CH3" s="317">
        <v>2019</v>
      </c>
      <c r="CI3" s="317">
        <v>2020</v>
      </c>
      <c r="CJ3" s="317">
        <v>2017</v>
      </c>
      <c r="CK3" s="317" t="s">
        <v>745</v>
      </c>
      <c r="CL3" s="381" t="s">
        <v>747</v>
      </c>
      <c r="CM3" s="317">
        <v>2019</v>
      </c>
      <c r="CN3" s="317">
        <v>2020</v>
      </c>
      <c r="CO3" s="317">
        <v>2017</v>
      </c>
      <c r="CP3" s="317" t="s">
        <v>745</v>
      </c>
      <c r="CQ3" s="356" t="s">
        <v>747</v>
      </c>
      <c r="CR3" s="317">
        <v>2019</v>
      </c>
      <c r="CS3" s="317">
        <v>2020</v>
      </c>
      <c r="CT3" s="468"/>
    </row>
    <row r="4" spans="1:100" ht="31.5" x14ac:dyDescent="0.25">
      <c r="A4" s="316">
        <v>1</v>
      </c>
      <c r="B4" s="293" t="s">
        <v>1</v>
      </c>
      <c r="C4" s="294">
        <f t="shared" ref="C4:G6" si="0">SUMIF($H$3:$CS$3,C$3,$H4:$CS4)</f>
        <v>987</v>
      </c>
      <c r="D4" s="294">
        <f t="shared" si="0"/>
        <v>1002</v>
      </c>
      <c r="E4" s="294">
        <f t="shared" si="0"/>
        <v>929</v>
      </c>
      <c r="F4" s="294">
        <f t="shared" si="0"/>
        <v>1008</v>
      </c>
      <c r="G4" s="294">
        <f t="shared" si="0"/>
        <v>1014</v>
      </c>
      <c r="H4" s="294">
        <v>81</v>
      </c>
      <c r="I4" s="294">
        <v>77</v>
      </c>
      <c r="J4" s="295">
        <v>73</v>
      </c>
      <c r="K4" s="294">
        <v>77</v>
      </c>
      <c r="L4" s="294">
        <v>77</v>
      </c>
      <c r="M4" s="294">
        <v>55</v>
      </c>
      <c r="N4" s="294">
        <v>55</v>
      </c>
      <c r="O4" s="295">
        <v>55</v>
      </c>
      <c r="P4" s="294">
        <v>56</v>
      </c>
      <c r="Q4" s="294">
        <v>56</v>
      </c>
      <c r="R4" s="294">
        <v>53</v>
      </c>
      <c r="S4" s="294">
        <v>55</v>
      </c>
      <c r="T4" s="295">
        <v>53</v>
      </c>
      <c r="U4" s="294">
        <v>55</v>
      </c>
      <c r="V4" s="294">
        <v>55</v>
      </c>
      <c r="W4" s="336">
        <v>30</v>
      </c>
      <c r="X4" s="336">
        <v>33</v>
      </c>
      <c r="Y4" s="295">
        <v>31</v>
      </c>
      <c r="Z4" s="336">
        <v>33</v>
      </c>
      <c r="AA4" s="336">
        <v>34</v>
      </c>
      <c r="AB4" s="294">
        <v>50</v>
      </c>
      <c r="AC4" s="294">
        <v>54</v>
      </c>
      <c r="AD4" s="383">
        <v>53</v>
      </c>
      <c r="AE4" s="294">
        <v>54</v>
      </c>
      <c r="AF4" s="294">
        <v>54</v>
      </c>
      <c r="AG4" s="294">
        <v>107</v>
      </c>
      <c r="AH4" s="294">
        <v>110</v>
      </c>
      <c r="AI4" s="295">
        <v>107</v>
      </c>
      <c r="AJ4" s="294">
        <v>112</v>
      </c>
      <c r="AK4" s="294">
        <v>112</v>
      </c>
      <c r="AL4" s="294">
        <v>53</v>
      </c>
      <c r="AM4" s="294">
        <v>54</v>
      </c>
      <c r="AN4" s="295"/>
      <c r="AO4" s="294">
        <v>54</v>
      </c>
      <c r="AP4" s="294">
        <v>54</v>
      </c>
      <c r="AQ4" s="294">
        <v>71</v>
      </c>
      <c r="AR4" s="294">
        <v>72</v>
      </c>
      <c r="AS4" s="295">
        <v>72</v>
      </c>
      <c r="AT4" s="294">
        <v>72</v>
      </c>
      <c r="AU4" s="294">
        <v>72</v>
      </c>
      <c r="AV4" s="294">
        <v>48</v>
      </c>
      <c r="AW4" s="294">
        <v>50</v>
      </c>
      <c r="AX4" s="295">
        <v>48</v>
      </c>
      <c r="AY4" s="294">
        <v>50</v>
      </c>
      <c r="AZ4" s="294">
        <v>50</v>
      </c>
      <c r="BA4" s="294">
        <v>73</v>
      </c>
      <c r="BB4" s="294">
        <v>73</v>
      </c>
      <c r="BC4" s="389">
        <v>72</v>
      </c>
      <c r="BD4" s="294">
        <v>74</v>
      </c>
      <c r="BE4" s="294">
        <v>76</v>
      </c>
      <c r="BF4" s="294">
        <v>74</v>
      </c>
      <c r="BG4" s="294">
        <v>77</v>
      </c>
      <c r="BH4" s="295">
        <v>77</v>
      </c>
      <c r="BI4" s="294">
        <v>78</v>
      </c>
      <c r="BJ4" s="294">
        <v>79</v>
      </c>
      <c r="BK4" s="294">
        <v>86</v>
      </c>
      <c r="BL4" s="294">
        <v>86</v>
      </c>
      <c r="BM4" s="295">
        <v>86</v>
      </c>
      <c r="BN4" s="294">
        <v>86</v>
      </c>
      <c r="BO4" s="294">
        <v>86</v>
      </c>
      <c r="BP4" s="294">
        <v>61</v>
      </c>
      <c r="BQ4" s="294">
        <v>61</v>
      </c>
      <c r="BR4" s="383">
        <v>68</v>
      </c>
      <c r="BS4" s="294">
        <v>62</v>
      </c>
      <c r="BT4" s="294">
        <v>62</v>
      </c>
      <c r="BU4" s="294">
        <v>32</v>
      </c>
      <c r="BV4" s="294">
        <v>32</v>
      </c>
      <c r="BW4" s="295">
        <v>32</v>
      </c>
      <c r="BX4" s="294">
        <v>33</v>
      </c>
      <c r="BY4" s="294">
        <v>34</v>
      </c>
      <c r="BZ4" s="294">
        <v>25</v>
      </c>
      <c r="CA4" s="294">
        <v>25</v>
      </c>
      <c r="CB4" s="295">
        <v>24</v>
      </c>
      <c r="CC4" s="294">
        <v>25</v>
      </c>
      <c r="CD4" s="294">
        <v>25</v>
      </c>
      <c r="CE4" s="294">
        <v>32</v>
      </c>
      <c r="CF4" s="294">
        <v>36</v>
      </c>
      <c r="CG4" s="295">
        <v>36</v>
      </c>
      <c r="CH4" s="294">
        <v>38</v>
      </c>
      <c r="CI4" s="294">
        <v>39</v>
      </c>
      <c r="CJ4" s="294">
        <v>29</v>
      </c>
      <c r="CK4" s="294">
        <v>30</v>
      </c>
      <c r="CL4" s="295">
        <v>28</v>
      </c>
      <c r="CM4" s="294">
        <v>30</v>
      </c>
      <c r="CN4" s="294">
        <v>30</v>
      </c>
      <c r="CO4" s="294">
        <v>27</v>
      </c>
      <c r="CP4" s="294">
        <v>22</v>
      </c>
      <c r="CQ4" s="295">
        <v>14</v>
      </c>
      <c r="CR4" s="294">
        <v>19</v>
      </c>
      <c r="CS4" s="294">
        <v>19</v>
      </c>
      <c r="CT4" s="228" t="s">
        <v>74</v>
      </c>
      <c r="CU4" s="286">
        <f>H4+M4+BA4+BK4+BU4+BZ4+CE4+CO4</f>
        <v>411</v>
      </c>
      <c r="CV4" s="286">
        <f>I4+N4+BB4+BL4+BV4+CA4+CF4+CP4</f>
        <v>406</v>
      </c>
    </row>
    <row r="5" spans="1:100" ht="31.5" x14ac:dyDescent="0.25">
      <c r="A5" s="316" t="s">
        <v>2</v>
      </c>
      <c r="B5" s="293" t="s">
        <v>404</v>
      </c>
      <c r="C5" s="294">
        <f t="shared" si="0"/>
        <v>599</v>
      </c>
      <c r="D5" s="294">
        <f t="shared" si="0"/>
        <v>778</v>
      </c>
      <c r="E5" s="294">
        <f t="shared" si="0"/>
        <v>796</v>
      </c>
      <c r="F5" s="294">
        <f t="shared" si="0"/>
        <v>881</v>
      </c>
      <c r="G5" s="294">
        <f t="shared" si="0"/>
        <v>940</v>
      </c>
      <c r="H5" s="294">
        <v>39</v>
      </c>
      <c r="I5" s="294">
        <v>60</v>
      </c>
      <c r="J5" s="295">
        <v>60</v>
      </c>
      <c r="K5" s="294">
        <v>67</v>
      </c>
      <c r="L5" s="294">
        <v>77</v>
      </c>
      <c r="M5" s="294">
        <v>24</v>
      </c>
      <c r="N5" s="294">
        <v>41</v>
      </c>
      <c r="O5" s="295">
        <v>55</v>
      </c>
      <c r="P5" s="294">
        <v>56</v>
      </c>
      <c r="Q5" s="294">
        <v>56</v>
      </c>
      <c r="R5" s="294">
        <v>35</v>
      </c>
      <c r="S5" s="294">
        <v>42</v>
      </c>
      <c r="T5" s="295">
        <v>21</v>
      </c>
      <c r="U5" s="294">
        <v>48</v>
      </c>
      <c r="V5" s="294">
        <v>53</v>
      </c>
      <c r="W5" s="336">
        <v>26</v>
      </c>
      <c r="X5" s="336">
        <v>32</v>
      </c>
      <c r="Y5" s="295">
        <v>29</v>
      </c>
      <c r="Z5" s="336">
        <v>33</v>
      </c>
      <c r="AA5" s="336">
        <v>33</v>
      </c>
      <c r="AB5" s="294">
        <v>50</v>
      </c>
      <c r="AC5" s="294">
        <v>54</v>
      </c>
      <c r="AD5" s="383">
        <v>53</v>
      </c>
      <c r="AE5" s="294">
        <v>54</v>
      </c>
      <c r="AF5" s="294">
        <v>54</v>
      </c>
      <c r="AG5" s="294">
        <v>105</v>
      </c>
      <c r="AH5" s="294">
        <v>107</v>
      </c>
      <c r="AI5" s="295">
        <v>106</v>
      </c>
      <c r="AJ5" s="294">
        <v>110</v>
      </c>
      <c r="AK5" s="294">
        <v>112</v>
      </c>
      <c r="AL5" s="294">
        <v>22</v>
      </c>
      <c r="AM5" s="294">
        <v>17</v>
      </c>
      <c r="AN5" s="295"/>
      <c r="AO5" s="294">
        <v>16</v>
      </c>
      <c r="AP5" s="294">
        <v>14</v>
      </c>
      <c r="AQ5" s="294">
        <v>18</v>
      </c>
      <c r="AR5" s="294">
        <v>38</v>
      </c>
      <c r="AS5" s="295">
        <v>40</v>
      </c>
      <c r="AT5" s="294">
        <v>58</v>
      </c>
      <c r="AU5" s="294">
        <v>72</v>
      </c>
      <c r="AV5" s="294">
        <v>22</v>
      </c>
      <c r="AW5" s="294">
        <v>30</v>
      </c>
      <c r="AX5" s="295">
        <v>44</v>
      </c>
      <c r="AY5" s="294">
        <v>35</v>
      </c>
      <c r="AZ5" s="294">
        <v>40</v>
      </c>
      <c r="BA5" s="294">
        <v>18</v>
      </c>
      <c r="BB5" s="294">
        <v>32</v>
      </c>
      <c r="BC5" s="389">
        <v>56</v>
      </c>
      <c r="BD5" s="294">
        <v>52</v>
      </c>
      <c r="BE5" s="294">
        <v>67</v>
      </c>
      <c r="BF5" s="294">
        <v>39</v>
      </c>
      <c r="BG5" s="294">
        <v>74</v>
      </c>
      <c r="BH5" s="295">
        <v>74</v>
      </c>
      <c r="BI5" s="294">
        <v>76</v>
      </c>
      <c r="BJ5" s="294">
        <v>78</v>
      </c>
      <c r="BK5" s="294">
        <v>80</v>
      </c>
      <c r="BL5" s="294">
        <v>82</v>
      </c>
      <c r="BM5" s="295">
        <v>86</v>
      </c>
      <c r="BN5" s="294">
        <v>84</v>
      </c>
      <c r="BO5" s="294">
        <v>84</v>
      </c>
      <c r="BP5" s="294">
        <v>34</v>
      </c>
      <c r="BQ5" s="294">
        <v>45</v>
      </c>
      <c r="BR5" s="295">
        <v>51</v>
      </c>
      <c r="BS5" s="294">
        <v>53</v>
      </c>
      <c r="BT5" s="294">
        <v>55</v>
      </c>
      <c r="BU5" s="294">
        <v>25</v>
      </c>
      <c r="BV5" s="294">
        <v>28</v>
      </c>
      <c r="BW5" s="295">
        <v>32</v>
      </c>
      <c r="BX5" s="294">
        <v>30</v>
      </c>
      <c r="BY5" s="294">
        <v>34</v>
      </c>
      <c r="BZ5" s="294">
        <v>10</v>
      </c>
      <c r="CA5" s="294">
        <v>17</v>
      </c>
      <c r="CB5" s="295">
        <v>17</v>
      </c>
      <c r="CC5" s="294">
        <v>25</v>
      </c>
      <c r="CD5" s="294">
        <v>25</v>
      </c>
      <c r="CE5" s="294">
        <v>19</v>
      </c>
      <c r="CF5" s="294">
        <v>30</v>
      </c>
      <c r="CG5" s="295">
        <v>30</v>
      </c>
      <c r="CH5" s="294">
        <v>35</v>
      </c>
      <c r="CI5" s="294">
        <v>37</v>
      </c>
      <c r="CJ5" s="294">
        <v>29</v>
      </c>
      <c r="CK5" s="294">
        <v>29</v>
      </c>
      <c r="CL5" s="295">
        <v>28</v>
      </c>
      <c r="CM5" s="294">
        <v>30</v>
      </c>
      <c r="CN5" s="294">
        <v>30</v>
      </c>
      <c r="CO5" s="294">
        <v>4</v>
      </c>
      <c r="CP5" s="294">
        <v>20</v>
      </c>
      <c r="CQ5" s="295">
        <v>14</v>
      </c>
      <c r="CR5" s="294">
        <v>19</v>
      </c>
      <c r="CS5" s="294">
        <v>19</v>
      </c>
      <c r="CT5" s="228"/>
    </row>
    <row r="6" spans="1:100" ht="31.5" x14ac:dyDescent="0.25">
      <c r="A6" s="316" t="s">
        <v>598</v>
      </c>
      <c r="B6" s="293" t="s">
        <v>3</v>
      </c>
      <c r="C6" s="323">
        <f t="shared" si="0"/>
        <v>349</v>
      </c>
      <c r="D6" s="323">
        <f t="shared" si="0"/>
        <v>316</v>
      </c>
      <c r="E6" s="323">
        <f t="shared" si="0"/>
        <v>466</v>
      </c>
      <c r="F6" s="323">
        <f t="shared" si="0"/>
        <v>325</v>
      </c>
      <c r="G6" s="323">
        <f t="shared" si="0"/>
        <v>328</v>
      </c>
      <c r="H6" s="294">
        <v>12</v>
      </c>
      <c r="I6" s="294">
        <v>21</v>
      </c>
      <c r="J6" s="295">
        <v>21</v>
      </c>
      <c r="K6" s="294">
        <v>7</v>
      </c>
      <c r="L6" s="294">
        <v>10</v>
      </c>
      <c r="M6" s="294">
        <v>24</v>
      </c>
      <c r="N6" s="294">
        <v>17</v>
      </c>
      <c r="O6" s="295">
        <v>31</v>
      </c>
      <c r="P6" s="294">
        <v>18</v>
      </c>
      <c r="Q6" s="294">
        <v>18</v>
      </c>
      <c r="R6" s="294">
        <v>35</v>
      </c>
      <c r="S6" s="294">
        <v>7</v>
      </c>
      <c r="T6" s="295">
        <v>13</v>
      </c>
      <c r="U6" s="294">
        <v>6</v>
      </c>
      <c r="V6" s="294">
        <v>40</v>
      </c>
      <c r="W6" s="336">
        <v>6</v>
      </c>
      <c r="X6" s="336">
        <v>12</v>
      </c>
      <c r="Y6" s="295">
        <v>19</v>
      </c>
      <c r="Z6" s="336">
        <v>10</v>
      </c>
      <c r="AA6" s="336">
        <v>10</v>
      </c>
      <c r="AB6" s="294">
        <v>17</v>
      </c>
      <c r="AC6" s="294">
        <v>14</v>
      </c>
      <c r="AD6" s="383">
        <v>28</v>
      </c>
      <c r="AE6" s="294">
        <v>15</v>
      </c>
      <c r="AF6" s="294">
        <v>15</v>
      </c>
      <c r="AG6" s="294">
        <v>43</v>
      </c>
      <c r="AH6" s="294">
        <v>25</v>
      </c>
      <c r="AI6" s="295">
        <v>68</v>
      </c>
      <c r="AJ6" s="294">
        <v>41</v>
      </c>
      <c r="AK6" s="294">
        <v>26</v>
      </c>
      <c r="AL6" s="294"/>
      <c r="AM6" s="294"/>
      <c r="AN6" s="295"/>
      <c r="AO6" s="294"/>
      <c r="AP6" s="294"/>
      <c r="AQ6" s="294">
        <v>18</v>
      </c>
      <c r="AR6" s="294">
        <v>20</v>
      </c>
      <c r="AS6" s="295">
        <v>22</v>
      </c>
      <c r="AT6" s="294">
        <v>20</v>
      </c>
      <c r="AU6" s="294">
        <v>20</v>
      </c>
      <c r="AV6" s="294">
        <v>22</v>
      </c>
      <c r="AW6" s="294">
        <v>23</v>
      </c>
      <c r="AX6" s="295">
        <v>33</v>
      </c>
      <c r="AY6" s="294">
        <v>23</v>
      </c>
      <c r="AZ6" s="294">
        <v>23</v>
      </c>
      <c r="BA6" s="294">
        <v>18</v>
      </c>
      <c r="BB6" s="294">
        <v>14</v>
      </c>
      <c r="BC6" s="389">
        <v>38</v>
      </c>
      <c r="BD6" s="294">
        <v>28</v>
      </c>
      <c r="BE6" s="294">
        <v>24</v>
      </c>
      <c r="BF6" s="294">
        <v>6</v>
      </c>
      <c r="BG6" s="294">
        <v>35</v>
      </c>
      <c r="BH6" s="295">
        <v>50</v>
      </c>
      <c r="BI6" s="294">
        <v>25</v>
      </c>
      <c r="BJ6" s="294">
        <v>22</v>
      </c>
      <c r="BK6" s="294">
        <v>27</v>
      </c>
      <c r="BL6" s="294">
        <v>47</v>
      </c>
      <c r="BM6" s="295">
        <v>48</v>
      </c>
      <c r="BN6" s="294">
        <v>35</v>
      </c>
      <c r="BO6" s="294">
        <v>30</v>
      </c>
      <c r="BP6" s="294">
        <v>34</v>
      </c>
      <c r="BQ6" s="294">
        <v>12</v>
      </c>
      <c r="BR6" s="295">
        <v>18</v>
      </c>
      <c r="BS6" s="294">
        <v>40</v>
      </c>
      <c r="BT6" s="294">
        <v>13</v>
      </c>
      <c r="BU6" s="294">
        <v>25</v>
      </c>
      <c r="BV6" s="294">
        <v>19</v>
      </c>
      <c r="BW6" s="295">
        <v>19</v>
      </c>
      <c r="BX6" s="294">
        <v>12</v>
      </c>
      <c r="BY6" s="294">
        <v>11</v>
      </c>
      <c r="BZ6" s="294">
        <v>10</v>
      </c>
      <c r="CA6" s="294">
        <v>7</v>
      </c>
      <c r="CB6" s="295">
        <v>7</v>
      </c>
      <c r="CC6" s="294">
        <v>9</v>
      </c>
      <c r="CD6" s="294">
        <v>10</v>
      </c>
      <c r="CE6" s="294">
        <v>19</v>
      </c>
      <c r="CF6" s="294">
        <v>24</v>
      </c>
      <c r="CG6" s="295">
        <v>28</v>
      </c>
      <c r="CH6" s="294">
        <v>26</v>
      </c>
      <c r="CI6" s="294">
        <v>27</v>
      </c>
      <c r="CJ6" s="294">
        <v>29</v>
      </c>
      <c r="CK6" s="294">
        <v>0</v>
      </c>
      <c r="CL6" s="295">
        <v>9</v>
      </c>
      <c r="CM6" s="294">
        <v>4</v>
      </c>
      <c r="CN6" s="294">
        <v>26</v>
      </c>
      <c r="CO6" s="294">
        <v>4</v>
      </c>
      <c r="CP6" s="294">
        <v>19</v>
      </c>
      <c r="CQ6" s="295">
        <v>14</v>
      </c>
      <c r="CR6" s="294">
        <v>6</v>
      </c>
      <c r="CS6" s="294">
        <v>3</v>
      </c>
      <c r="CT6" s="228"/>
    </row>
    <row r="7" spans="1:100" s="160" customFormat="1" ht="47.25" x14ac:dyDescent="0.25">
      <c r="A7" s="316" t="s">
        <v>600</v>
      </c>
      <c r="B7" s="296" t="s">
        <v>227</v>
      </c>
      <c r="C7" s="157">
        <f>IF(ISNUMBER(C5/C4),C5/C4,"")</f>
        <v>0.60688956433637287</v>
      </c>
      <c r="D7" s="157">
        <f t="shared" ref="D7:CJ7" si="1">IF(ISNUMBER(D5/D4),D5/D4,"")</f>
        <v>0.77644710578842313</v>
      </c>
      <c r="E7" s="157">
        <f>IF(ISNUMBER(E5/E4),E5/E4,"")</f>
        <v>0.85683530678148545</v>
      </c>
      <c r="F7" s="157">
        <f t="shared" si="1"/>
        <v>0.87400793650793651</v>
      </c>
      <c r="G7" s="157">
        <f t="shared" si="1"/>
        <v>0.92702169625246544</v>
      </c>
      <c r="H7" s="157">
        <f t="shared" si="1"/>
        <v>0.48148148148148145</v>
      </c>
      <c r="I7" s="157">
        <f t="shared" si="1"/>
        <v>0.77922077922077926</v>
      </c>
      <c r="J7" s="332">
        <f t="shared" si="1"/>
        <v>0.82191780821917804</v>
      </c>
      <c r="K7" s="157">
        <f t="shared" si="1"/>
        <v>0.87012987012987009</v>
      </c>
      <c r="L7" s="157">
        <f t="shared" si="1"/>
        <v>1</v>
      </c>
      <c r="M7" s="157">
        <f t="shared" si="1"/>
        <v>0.43636363636363634</v>
      </c>
      <c r="N7" s="157">
        <f t="shared" si="1"/>
        <v>0.74545454545454548</v>
      </c>
      <c r="O7" s="332">
        <f t="shared" si="1"/>
        <v>1</v>
      </c>
      <c r="P7" s="157">
        <f t="shared" si="1"/>
        <v>1</v>
      </c>
      <c r="Q7" s="157">
        <f t="shared" si="1"/>
        <v>1</v>
      </c>
      <c r="R7" s="157">
        <f t="shared" si="1"/>
        <v>0.660377358490566</v>
      </c>
      <c r="S7" s="157">
        <f t="shared" si="1"/>
        <v>0.76363636363636367</v>
      </c>
      <c r="T7" s="332">
        <f t="shared" si="1"/>
        <v>0.39622641509433965</v>
      </c>
      <c r="U7" s="157">
        <f t="shared" si="1"/>
        <v>0.87272727272727268</v>
      </c>
      <c r="V7" s="157">
        <f t="shared" si="1"/>
        <v>0.96363636363636362</v>
      </c>
      <c r="W7" s="157">
        <f t="shared" si="1"/>
        <v>0.8666666666666667</v>
      </c>
      <c r="X7" s="157">
        <f t="shared" si="1"/>
        <v>0.96969696969696972</v>
      </c>
      <c r="Y7" s="332">
        <v>0.94</v>
      </c>
      <c r="Z7" s="157">
        <f t="shared" si="1"/>
        <v>1</v>
      </c>
      <c r="AA7" s="157">
        <f t="shared" si="1"/>
        <v>0.97058823529411764</v>
      </c>
      <c r="AB7" s="157">
        <f t="shared" si="1"/>
        <v>1</v>
      </c>
      <c r="AC7" s="157">
        <f t="shared" si="1"/>
        <v>1</v>
      </c>
      <c r="AD7" s="402">
        <f t="shared" si="1"/>
        <v>1</v>
      </c>
      <c r="AE7" s="157">
        <f t="shared" si="1"/>
        <v>1</v>
      </c>
      <c r="AF7" s="157">
        <f t="shared" si="1"/>
        <v>1</v>
      </c>
      <c r="AG7" s="157">
        <f t="shared" si="1"/>
        <v>0.98130841121495327</v>
      </c>
      <c r="AH7" s="157">
        <f t="shared" si="1"/>
        <v>0.97272727272727277</v>
      </c>
      <c r="AI7" s="332">
        <f t="shared" si="1"/>
        <v>0.99065420560747663</v>
      </c>
      <c r="AJ7" s="157">
        <f t="shared" si="1"/>
        <v>0.9821428571428571</v>
      </c>
      <c r="AK7" s="157">
        <f t="shared" si="1"/>
        <v>1</v>
      </c>
      <c r="AL7" s="157">
        <f t="shared" si="1"/>
        <v>0.41509433962264153</v>
      </c>
      <c r="AM7" s="157">
        <f t="shared" si="1"/>
        <v>0.31481481481481483</v>
      </c>
      <c r="AN7" s="332" t="str">
        <f t="shared" si="1"/>
        <v/>
      </c>
      <c r="AO7" s="157">
        <f t="shared" si="1"/>
        <v>0.29629629629629628</v>
      </c>
      <c r="AP7" s="157">
        <f t="shared" si="1"/>
        <v>0.25925925925925924</v>
      </c>
      <c r="AQ7" s="157">
        <f t="shared" si="1"/>
        <v>0.25352112676056338</v>
      </c>
      <c r="AR7" s="157">
        <f t="shared" si="1"/>
        <v>0.52777777777777779</v>
      </c>
      <c r="AS7" s="332">
        <f t="shared" si="1"/>
        <v>0.55555555555555558</v>
      </c>
      <c r="AT7" s="157">
        <f t="shared" si="1"/>
        <v>0.80555555555555558</v>
      </c>
      <c r="AU7" s="157">
        <f t="shared" si="1"/>
        <v>1</v>
      </c>
      <c r="AV7" s="157">
        <f t="shared" si="1"/>
        <v>0.45833333333333331</v>
      </c>
      <c r="AW7" s="157">
        <f t="shared" si="1"/>
        <v>0.6</v>
      </c>
      <c r="AX7" s="332">
        <f t="shared" si="1"/>
        <v>0.91666666666666663</v>
      </c>
      <c r="AY7" s="157">
        <f t="shared" si="1"/>
        <v>0.7</v>
      </c>
      <c r="AZ7" s="157">
        <f t="shared" si="1"/>
        <v>0.8</v>
      </c>
      <c r="BA7" s="157">
        <v>0.24657534246575341</v>
      </c>
      <c r="BB7" s="157">
        <v>0.43835616438356162</v>
      </c>
      <c r="BC7" s="390">
        <f>IF(ISNUMBER(BC5/BC4),BC5/BC4,"")</f>
        <v>0.77777777777777779</v>
      </c>
      <c r="BD7" s="157">
        <v>0.70270270270270274</v>
      </c>
      <c r="BE7" s="157">
        <v>0.88157894736842102</v>
      </c>
      <c r="BF7" s="157">
        <f t="shared" si="1"/>
        <v>0.52702702702702697</v>
      </c>
      <c r="BG7" s="157">
        <f t="shared" si="1"/>
        <v>0.96103896103896103</v>
      </c>
      <c r="BH7" s="332">
        <f t="shared" si="1"/>
        <v>0.96103896103896103</v>
      </c>
      <c r="BI7" s="157">
        <f t="shared" si="1"/>
        <v>0.97435897435897434</v>
      </c>
      <c r="BJ7" s="157">
        <f t="shared" si="1"/>
        <v>0.98734177215189878</v>
      </c>
      <c r="BK7" s="157">
        <f t="shared" si="1"/>
        <v>0.93023255813953487</v>
      </c>
      <c r="BL7" s="157">
        <f t="shared" si="1"/>
        <v>0.95348837209302328</v>
      </c>
      <c r="BM7" s="332">
        <f t="shared" si="1"/>
        <v>1</v>
      </c>
      <c r="BN7" s="157">
        <f t="shared" si="1"/>
        <v>0.97674418604651159</v>
      </c>
      <c r="BO7" s="157">
        <f t="shared" si="1"/>
        <v>0.97674418604651159</v>
      </c>
      <c r="BP7" s="157">
        <f t="shared" si="1"/>
        <v>0.55737704918032782</v>
      </c>
      <c r="BQ7" s="157">
        <f t="shared" si="1"/>
        <v>0.73770491803278693</v>
      </c>
      <c r="BR7" s="332">
        <f t="shared" si="1"/>
        <v>0.75</v>
      </c>
      <c r="BS7" s="157">
        <f t="shared" si="1"/>
        <v>0.85483870967741937</v>
      </c>
      <c r="BT7" s="157">
        <f t="shared" si="1"/>
        <v>0.88709677419354838</v>
      </c>
      <c r="BU7" s="157">
        <f t="shared" si="1"/>
        <v>0.78125</v>
      </c>
      <c r="BV7" s="157">
        <f t="shared" si="1"/>
        <v>0.875</v>
      </c>
      <c r="BW7" s="332">
        <f t="shared" si="1"/>
        <v>1</v>
      </c>
      <c r="BX7" s="157">
        <f t="shared" si="1"/>
        <v>0.90909090909090906</v>
      </c>
      <c r="BY7" s="157">
        <f t="shared" si="1"/>
        <v>1</v>
      </c>
      <c r="BZ7" s="157">
        <f t="shared" si="1"/>
        <v>0.4</v>
      </c>
      <c r="CA7" s="157">
        <f t="shared" si="1"/>
        <v>0.68</v>
      </c>
      <c r="CB7" s="332">
        <f t="shared" si="1"/>
        <v>0.70833333333333337</v>
      </c>
      <c r="CC7" s="157">
        <f t="shared" si="1"/>
        <v>1</v>
      </c>
      <c r="CD7" s="157">
        <f t="shared" si="1"/>
        <v>1</v>
      </c>
      <c r="CE7" s="157">
        <f t="shared" si="1"/>
        <v>0.59375</v>
      </c>
      <c r="CF7" s="157">
        <f t="shared" si="1"/>
        <v>0.83333333333333337</v>
      </c>
      <c r="CG7" s="332">
        <f t="shared" si="1"/>
        <v>0.83333333333333337</v>
      </c>
      <c r="CH7" s="157">
        <f t="shared" si="1"/>
        <v>0.92105263157894735</v>
      </c>
      <c r="CI7" s="157">
        <f t="shared" si="1"/>
        <v>0.94871794871794868</v>
      </c>
      <c r="CJ7" s="157">
        <f t="shared" si="1"/>
        <v>1</v>
      </c>
      <c r="CK7" s="157">
        <f t="shared" ref="CK7:CS7" si="2">IF(ISNUMBER(CK5/CK4),CK5/CK4,"")</f>
        <v>0.96666666666666667</v>
      </c>
      <c r="CL7" s="332">
        <f t="shared" si="2"/>
        <v>1</v>
      </c>
      <c r="CM7" s="157">
        <f t="shared" si="2"/>
        <v>1</v>
      </c>
      <c r="CN7" s="157">
        <f t="shared" si="2"/>
        <v>1</v>
      </c>
      <c r="CO7" s="157">
        <f t="shared" si="2"/>
        <v>0.14814814814814814</v>
      </c>
      <c r="CP7" s="157">
        <f t="shared" si="2"/>
        <v>0.90909090909090906</v>
      </c>
      <c r="CQ7" s="332">
        <f t="shared" si="2"/>
        <v>1</v>
      </c>
      <c r="CR7" s="157">
        <f t="shared" si="2"/>
        <v>1</v>
      </c>
      <c r="CS7" s="157">
        <f t="shared" si="2"/>
        <v>1</v>
      </c>
      <c r="CT7" s="159"/>
    </row>
    <row r="8" spans="1:100" ht="63" x14ac:dyDescent="0.25">
      <c r="A8" s="316" t="s">
        <v>4</v>
      </c>
      <c r="B8" s="293" t="s">
        <v>5</v>
      </c>
      <c r="C8" s="294">
        <f t="shared" ref="C8:G10" si="3">SUMIF($H$3:$CS$3,C$3,$H8:$CS8)</f>
        <v>155</v>
      </c>
      <c r="D8" s="294">
        <f t="shared" si="3"/>
        <v>233</v>
      </c>
      <c r="E8" s="294">
        <f t="shared" si="3"/>
        <v>234</v>
      </c>
      <c r="F8" s="294">
        <f t="shared" si="3"/>
        <v>280</v>
      </c>
      <c r="G8" s="294">
        <f t="shared" si="3"/>
        <v>316</v>
      </c>
      <c r="H8" s="294">
        <v>19</v>
      </c>
      <c r="I8" s="294">
        <v>29</v>
      </c>
      <c r="J8" s="295">
        <v>29</v>
      </c>
      <c r="K8" s="294">
        <v>54</v>
      </c>
      <c r="L8" s="294">
        <v>64</v>
      </c>
      <c r="M8" s="294">
        <v>4</v>
      </c>
      <c r="N8" s="294">
        <v>18</v>
      </c>
      <c r="O8" s="295">
        <v>18</v>
      </c>
      <c r="P8" s="294">
        <v>18</v>
      </c>
      <c r="Q8" s="294">
        <v>18</v>
      </c>
      <c r="R8" s="294"/>
      <c r="S8" s="294"/>
      <c r="T8" s="295"/>
      <c r="U8" s="294"/>
      <c r="V8" s="294"/>
      <c r="W8" s="294">
        <v>0</v>
      </c>
      <c r="X8" s="294">
        <v>8</v>
      </c>
      <c r="Y8" s="295">
        <v>8</v>
      </c>
      <c r="Z8" s="294">
        <v>11</v>
      </c>
      <c r="AA8" s="294">
        <v>17</v>
      </c>
      <c r="AB8" s="294">
        <v>26</v>
      </c>
      <c r="AC8" s="294">
        <v>31</v>
      </c>
      <c r="AD8" s="295">
        <v>31</v>
      </c>
      <c r="AE8" s="294">
        <v>31</v>
      </c>
      <c r="AF8" s="294">
        <v>31</v>
      </c>
      <c r="AG8" s="294">
        <v>14</v>
      </c>
      <c r="AH8" s="294">
        <v>19</v>
      </c>
      <c r="AI8" s="295">
        <v>23</v>
      </c>
      <c r="AJ8" s="294">
        <v>21</v>
      </c>
      <c r="AK8" s="294">
        <v>23</v>
      </c>
      <c r="AL8" s="294"/>
      <c r="AM8" s="294"/>
      <c r="AN8" s="295"/>
      <c r="AO8" s="294"/>
      <c r="AP8" s="294"/>
      <c r="AQ8" s="294">
        <v>18</v>
      </c>
      <c r="AR8" s="294">
        <v>20</v>
      </c>
      <c r="AS8" s="295">
        <v>20</v>
      </c>
      <c r="AT8" s="294">
        <v>20</v>
      </c>
      <c r="AU8" s="294">
        <v>20</v>
      </c>
      <c r="AV8" s="294">
        <v>0</v>
      </c>
      <c r="AW8" s="294">
        <v>0</v>
      </c>
      <c r="AX8" s="295"/>
      <c r="AY8" s="294">
        <v>0</v>
      </c>
      <c r="AZ8" s="294">
        <v>0</v>
      </c>
      <c r="BA8" s="294">
        <v>14</v>
      </c>
      <c r="BB8" s="294">
        <v>28</v>
      </c>
      <c r="BC8" s="389">
        <v>28</v>
      </c>
      <c r="BD8" s="294">
        <v>32</v>
      </c>
      <c r="BE8" s="294">
        <v>34</v>
      </c>
      <c r="BF8" s="294">
        <v>0</v>
      </c>
      <c r="BG8" s="294">
        <v>0</v>
      </c>
      <c r="BH8" s="295"/>
      <c r="BI8" s="294">
        <v>0</v>
      </c>
      <c r="BJ8" s="294">
        <v>0</v>
      </c>
      <c r="BK8" s="294">
        <v>19</v>
      </c>
      <c r="BL8" s="294">
        <v>21</v>
      </c>
      <c r="BM8" s="295">
        <v>21</v>
      </c>
      <c r="BN8" s="294">
        <v>23</v>
      </c>
      <c r="BO8" s="294">
        <v>26</v>
      </c>
      <c r="BP8" s="294">
        <v>11</v>
      </c>
      <c r="BQ8" s="294">
        <v>13</v>
      </c>
      <c r="BR8" s="295">
        <v>13</v>
      </c>
      <c r="BS8" s="294">
        <v>18</v>
      </c>
      <c r="BT8" s="294">
        <v>25</v>
      </c>
      <c r="BU8" s="294">
        <v>4</v>
      </c>
      <c r="BV8" s="294">
        <v>8</v>
      </c>
      <c r="BW8" s="295">
        <v>8</v>
      </c>
      <c r="BX8" s="294">
        <v>12</v>
      </c>
      <c r="BY8" s="294">
        <v>15</v>
      </c>
      <c r="BZ8" s="294">
        <v>9</v>
      </c>
      <c r="CA8" s="294">
        <v>9</v>
      </c>
      <c r="CB8" s="295">
        <v>9</v>
      </c>
      <c r="CC8" s="294">
        <v>9</v>
      </c>
      <c r="CD8" s="294">
        <v>9</v>
      </c>
      <c r="CE8" s="294">
        <v>10</v>
      </c>
      <c r="CF8" s="294">
        <v>24</v>
      </c>
      <c r="CG8" s="295">
        <v>24</v>
      </c>
      <c r="CH8" s="294">
        <v>26</v>
      </c>
      <c r="CI8" s="294">
        <v>27</v>
      </c>
      <c r="CJ8" s="294">
        <v>0</v>
      </c>
      <c r="CK8" s="294">
        <v>0</v>
      </c>
      <c r="CL8" s="295">
        <v>0</v>
      </c>
      <c r="CM8" s="294">
        <v>0</v>
      </c>
      <c r="CN8" s="294">
        <v>0</v>
      </c>
      <c r="CO8" s="294">
        <v>7</v>
      </c>
      <c r="CP8" s="294">
        <v>5</v>
      </c>
      <c r="CQ8" s="295">
        <v>2</v>
      </c>
      <c r="CR8" s="294">
        <v>5</v>
      </c>
      <c r="CS8" s="294">
        <v>7</v>
      </c>
      <c r="CT8" s="228" t="s">
        <v>70</v>
      </c>
    </row>
    <row r="9" spans="1:100" ht="62.25" customHeight="1" x14ac:dyDescent="0.25">
      <c r="A9" s="316" t="s">
        <v>6</v>
      </c>
      <c r="B9" s="293" t="s">
        <v>402</v>
      </c>
      <c r="C9" s="294">
        <f t="shared" si="3"/>
        <v>54</v>
      </c>
      <c r="D9" s="294">
        <f t="shared" si="3"/>
        <v>115</v>
      </c>
      <c r="E9" s="294">
        <f t="shared" si="3"/>
        <v>130</v>
      </c>
      <c r="F9" s="294">
        <f t="shared" si="3"/>
        <v>185</v>
      </c>
      <c r="G9" s="294">
        <f t="shared" si="3"/>
        <v>249</v>
      </c>
      <c r="H9" s="294">
        <v>4</v>
      </c>
      <c r="I9" s="294">
        <v>9</v>
      </c>
      <c r="J9" s="295">
        <v>9</v>
      </c>
      <c r="K9" s="294">
        <v>27</v>
      </c>
      <c r="L9" s="294">
        <v>45</v>
      </c>
      <c r="M9" s="294">
        <v>1</v>
      </c>
      <c r="N9" s="294">
        <v>4</v>
      </c>
      <c r="O9" s="295">
        <v>10</v>
      </c>
      <c r="P9" s="294">
        <v>9</v>
      </c>
      <c r="Q9" s="294">
        <v>14</v>
      </c>
      <c r="R9" s="294"/>
      <c r="S9" s="294"/>
      <c r="T9" s="295"/>
      <c r="U9" s="294"/>
      <c r="V9" s="294"/>
      <c r="W9" s="294">
        <v>0</v>
      </c>
      <c r="X9" s="294">
        <v>2</v>
      </c>
      <c r="Y9" s="295">
        <v>2</v>
      </c>
      <c r="Z9" s="294">
        <v>8</v>
      </c>
      <c r="AA9" s="294">
        <v>14</v>
      </c>
      <c r="AB9" s="294">
        <v>3</v>
      </c>
      <c r="AC9" s="294">
        <v>10</v>
      </c>
      <c r="AD9" s="295">
        <v>9</v>
      </c>
      <c r="AE9" s="294">
        <v>15</v>
      </c>
      <c r="AF9" s="294">
        <v>22</v>
      </c>
      <c r="AG9" s="294">
        <v>11</v>
      </c>
      <c r="AH9" s="294">
        <v>16</v>
      </c>
      <c r="AI9" s="295">
        <v>22</v>
      </c>
      <c r="AJ9" s="294">
        <v>21</v>
      </c>
      <c r="AK9" s="294">
        <v>23</v>
      </c>
      <c r="AL9" s="294"/>
      <c r="AM9" s="294"/>
      <c r="AN9" s="295"/>
      <c r="AO9" s="294"/>
      <c r="AP9" s="294"/>
      <c r="AQ9" s="294">
        <v>14</v>
      </c>
      <c r="AR9" s="294">
        <v>20</v>
      </c>
      <c r="AS9" s="295">
        <v>20</v>
      </c>
      <c r="AT9" s="294">
        <v>20</v>
      </c>
      <c r="AU9" s="294">
        <v>20</v>
      </c>
      <c r="AV9" s="294">
        <v>0</v>
      </c>
      <c r="AW9" s="294">
        <v>0</v>
      </c>
      <c r="AX9" s="295"/>
      <c r="AY9" s="294">
        <v>0</v>
      </c>
      <c r="AZ9" s="294">
        <v>0</v>
      </c>
      <c r="BA9" s="294">
        <v>2</v>
      </c>
      <c r="BB9" s="294">
        <v>9</v>
      </c>
      <c r="BC9" s="389">
        <v>11</v>
      </c>
      <c r="BD9" s="294">
        <v>16</v>
      </c>
      <c r="BE9" s="294">
        <v>24</v>
      </c>
      <c r="BF9" s="294">
        <v>0</v>
      </c>
      <c r="BG9" s="294">
        <v>0</v>
      </c>
      <c r="BH9" s="295"/>
      <c r="BI9" s="294">
        <v>0</v>
      </c>
      <c r="BJ9" s="294">
        <v>0</v>
      </c>
      <c r="BK9" s="294">
        <v>4</v>
      </c>
      <c r="BL9" s="294">
        <v>11</v>
      </c>
      <c r="BM9" s="295">
        <v>12</v>
      </c>
      <c r="BN9" s="294">
        <v>16</v>
      </c>
      <c r="BO9" s="294">
        <v>18</v>
      </c>
      <c r="BP9" s="294">
        <v>2</v>
      </c>
      <c r="BQ9" s="294">
        <v>5</v>
      </c>
      <c r="BR9" s="295">
        <v>6</v>
      </c>
      <c r="BS9" s="294">
        <v>9</v>
      </c>
      <c r="BT9" s="294">
        <v>18</v>
      </c>
      <c r="BU9" s="294">
        <v>2</v>
      </c>
      <c r="BV9" s="294">
        <v>7</v>
      </c>
      <c r="BW9" s="295">
        <v>8</v>
      </c>
      <c r="BX9" s="294">
        <v>10</v>
      </c>
      <c r="BY9" s="294">
        <v>13</v>
      </c>
      <c r="BZ9" s="294">
        <v>2</v>
      </c>
      <c r="CA9" s="294">
        <v>6</v>
      </c>
      <c r="CB9" s="295">
        <v>6</v>
      </c>
      <c r="CC9" s="294">
        <v>9</v>
      </c>
      <c r="CD9" s="294">
        <v>9</v>
      </c>
      <c r="CE9" s="294">
        <v>8</v>
      </c>
      <c r="CF9" s="294">
        <v>13</v>
      </c>
      <c r="CG9" s="295">
        <v>13</v>
      </c>
      <c r="CH9" s="294">
        <v>20</v>
      </c>
      <c r="CI9" s="294">
        <v>22</v>
      </c>
      <c r="CJ9" s="294">
        <v>0</v>
      </c>
      <c r="CK9" s="294">
        <v>0</v>
      </c>
      <c r="CL9" s="295">
        <v>0</v>
      </c>
      <c r="CM9" s="294">
        <v>0</v>
      </c>
      <c r="CN9" s="294">
        <v>0</v>
      </c>
      <c r="CO9" s="294">
        <v>1</v>
      </c>
      <c r="CP9" s="294">
        <v>3</v>
      </c>
      <c r="CQ9" s="295">
        <v>2</v>
      </c>
      <c r="CR9" s="294">
        <v>5</v>
      </c>
      <c r="CS9" s="294">
        <v>7</v>
      </c>
      <c r="CT9" s="228"/>
    </row>
    <row r="10" spans="1:100" ht="47.25" x14ac:dyDescent="0.25">
      <c r="A10" s="316" t="s">
        <v>601</v>
      </c>
      <c r="B10" s="293" t="s">
        <v>65</v>
      </c>
      <c r="C10" s="294">
        <f t="shared" si="3"/>
        <v>52</v>
      </c>
      <c r="D10" s="294">
        <f t="shared" si="3"/>
        <v>68</v>
      </c>
      <c r="E10" s="294">
        <f t="shared" si="3"/>
        <v>101</v>
      </c>
      <c r="F10" s="294">
        <f t="shared" si="3"/>
        <v>91</v>
      </c>
      <c r="G10" s="294">
        <f t="shared" si="3"/>
        <v>98</v>
      </c>
      <c r="H10" s="294">
        <v>4</v>
      </c>
      <c r="I10" s="294">
        <v>5</v>
      </c>
      <c r="J10" s="295">
        <v>5</v>
      </c>
      <c r="K10" s="294">
        <v>22</v>
      </c>
      <c r="L10" s="294">
        <v>23</v>
      </c>
      <c r="M10" s="294">
        <v>1</v>
      </c>
      <c r="N10" s="294">
        <v>3</v>
      </c>
      <c r="O10" s="295">
        <v>9</v>
      </c>
      <c r="P10" s="294">
        <v>5</v>
      </c>
      <c r="Q10" s="294">
        <v>5</v>
      </c>
      <c r="R10" s="294"/>
      <c r="S10" s="294"/>
      <c r="T10" s="295"/>
      <c r="U10" s="294"/>
      <c r="V10" s="294"/>
      <c r="W10" s="294">
        <v>0</v>
      </c>
      <c r="X10" s="294">
        <v>2</v>
      </c>
      <c r="Y10" s="295">
        <v>2</v>
      </c>
      <c r="Z10" s="294">
        <v>6</v>
      </c>
      <c r="AA10" s="294">
        <v>6</v>
      </c>
      <c r="AB10" s="294">
        <v>2</v>
      </c>
      <c r="AC10" s="294">
        <v>7</v>
      </c>
      <c r="AD10" s="295">
        <v>5</v>
      </c>
      <c r="AE10" s="294">
        <v>6</v>
      </c>
      <c r="AF10" s="294">
        <v>9</v>
      </c>
      <c r="AG10" s="337">
        <v>10</v>
      </c>
      <c r="AH10" s="338">
        <v>9</v>
      </c>
      <c r="AI10" s="295">
        <v>22</v>
      </c>
      <c r="AJ10" s="338">
        <v>11</v>
      </c>
      <c r="AK10" s="338">
        <v>4</v>
      </c>
      <c r="AL10" s="338"/>
      <c r="AM10" s="338"/>
      <c r="AN10" s="295"/>
      <c r="AO10" s="338"/>
      <c r="AP10" s="338"/>
      <c r="AQ10" s="294">
        <v>14</v>
      </c>
      <c r="AR10" s="294">
        <v>9</v>
      </c>
      <c r="AS10" s="295">
        <v>10</v>
      </c>
      <c r="AT10" s="294">
        <v>8</v>
      </c>
      <c r="AU10" s="294">
        <v>5</v>
      </c>
      <c r="AV10" s="294">
        <v>0</v>
      </c>
      <c r="AW10" s="294">
        <v>0</v>
      </c>
      <c r="AX10" s="295"/>
      <c r="AY10" s="294">
        <v>0</v>
      </c>
      <c r="AZ10" s="294">
        <v>0</v>
      </c>
      <c r="BA10" s="339">
        <v>2</v>
      </c>
      <c r="BB10" s="339">
        <v>7</v>
      </c>
      <c r="BC10" s="389">
        <v>9</v>
      </c>
      <c r="BD10" s="339">
        <v>7</v>
      </c>
      <c r="BE10" s="339">
        <v>9</v>
      </c>
      <c r="BF10" s="338">
        <v>0</v>
      </c>
      <c r="BG10" s="294">
        <v>0</v>
      </c>
      <c r="BH10" s="295"/>
      <c r="BI10" s="294">
        <v>0</v>
      </c>
      <c r="BJ10" s="294">
        <v>0</v>
      </c>
      <c r="BK10" s="294">
        <v>4</v>
      </c>
      <c r="BL10" s="294">
        <v>7</v>
      </c>
      <c r="BM10" s="295">
        <v>14</v>
      </c>
      <c r="BN10" s="294">
        <v>5</v>
      </c>
      <c r="BO10" s="294">
        <v>6</v>
      </c>
      <c r="BP10" s="294">
        <v>2</v>
      </c>
      <c r="BQ10" s="294">
        <v>3</v>
      </c>
      <c r="BR10" s="295">
        <v>6</v>
      </c>
      <c r="BS10" s="294">
        <v>4</v>
      </c>
      <c r="BT10" s="294">
        <v>9</v>
      </c>
      <c r="BU10" s="294">
        <v>2</v>
      </c>
      <c r="BV10" s="294">
        <v>5</v>
      </c>
      <c r="BW10" s="295">
        <v>8</v>
      </c>
      <c r="BX10" s="294">
        <v>3</v>
      </c>
      <c r="BY10" s="294">
        <v>3</v>
      </c>
      <c r="BZ10" s="294">
        <v>2</v>
      </c>
      <c r="CA10" s="294">
        <v>4</v>
      </c>
      <c r="CB10" s="295">
        <v>4</v>
      </c>
      <c r="CC10" s="294">
        <v>4</v>
      </c>
      <c r="CD10" s="294">
        <v>7</v>
      </c>
      <c r="CE10" s="294">
        <v>8</v>
      </c>
      <c r="CF10" s="294">
        <v>5</v>
      </c>
      <c r="CG10" s="295">
        <v>5</v>
      </c>
      <c r="CH10" s="294">
        <v>7</v>
      </c>
      <c r="CI10" s="294">
        <v>10</v>
      </c>
      <c r="CJ10" s="294">
        <v>0</v>
      </c>
      <c r="CK10" s="294">
        <v>0</v>
      </c>
      <c r="CL10" s="295"/>
      <c r="CM10" s="294">
        <v>0</v>
      </c>
      <c r="CN10" s="294">
        <v>0</v>
      </c>
      <c r="CO10" s="294">
        <v>1</v>
      </c>
      <c r="CP10" s="294">
        <v>2</v>
      </c>
      <c r="CQ10" s="295">
        <v>2</v>
      </c>
      <c r="CR10" s="294">
        <v>3</v>
      </c>
      <c r="CS10" s="294">
        <v>2</v>
      </c>
      <c r="CT10" s="228"/>
    </row>
    <row r="11" spans="1:100" s="160" customFormat="1" ht="75.75" customHeight="1" x14ac:dyDescent="0.25">
      <c r="A11" s="316" t="s">
        <v>602</v>
      </c>
      <c r="B11" s="296" t="s">
        <v>229</v>
      </c>
      <c r="C11" s="157">
        <f>IF(ISNUMBER(C9/C8),C9/C8,"")</f>
        <v>0.34838709677419355</v>
      </c>
      <c r="D11" s="157">
        <f t="shared" ref="D11:CJ11" si="4">IF(ISNUMBER(D9/D8),D9/D8,"")</f>
        <v>0.49356223175965663</v>
      </c>
      <c r="E11" s="157">
        <f>IF(ISNUMBER(E9/E8),E9/E8,"")</f>
        <v>0.55555555555555558</v>
      </c>
      <c r="F11" s="157">
        <f t="shared" si="4"/>
        <v>0.6607142857142857</v>
      </c>
      <c r="G11" s="157">
        <f t="shared" si="4"/>
        <v>0.78797468354430378</v>
      </c>
      <c r="H11" s="157">
        <f t="shared" si="4"/>
        <v>0.21052631578947367</v>
      </c>
      <c r="I11" s="157">
        <f t="shared" si="4"/>
        <v>0.31034482758620691</v>
      </c>
      <c r="J11" s="332">
        <f t="shared" si="4"/>
        <v>0.31034482758620691</v>
      </c>
      <c r="K11" s="157">
        <f t="shared" si="4"/>
        <v>0.5</v>
      </c>
      <c r="L11" s="157">
        <f t="shared" si="4"/>
        <v>0.703125</v>
      </c>
      <c r="M11" s="157">
        <f t="shared" si="4"/>
        <v>0.25</v>
      </c>
      <c r="N11" s="157">
        <f t="shared" si="4"/>
        <v>0.22222222222222221</v>
      </c>
      <c r="O11" s="332">
        <f t="shared" si="4"/>
        <v>0.55555555555555558</v>
      </c>
      <c r="P11" s="157">
        <f t="shared" si="4"/>
        <v>0.5</v>
      </c>
      <c r="Q11" s="157">
        <f t="shared" si="4"/>
        <v>0.77777777777777779</v>
      </c>
      <c r="R11" s="157" t="str">
        <f t="shared" si="4"/>
        <v/>
      </c>
      <c r="S11" s="157" t="str">
        <f t="shared" si="4"/>
        <v/>
      </c>
      <c r="T11" s="332" t="str">
        <f t="shared" si="4"/>
        <v/>
      </c>
      <c r="U11" s="157" t="str">
        <f t="shared" si="4"/>
        <v/>
      </c>
      <c r="V11" s="157" t="str">
        <f t="shared" si="4"/>
        <v/>
      </c>
      <c r="W11" s="157" t="str">
        <f t="shared" si="4"/>
        <v/>
      </c>
      <c r="X11" s="157">
        <f t="shared" si="4"/>
        <v>0.25</v>
      </c>
      <c r="Y11" s="332">
        <f t="shared" si="4"/>
        <v>0.25</v>
      </c>
      <c r="Z11" s="157">
        <f t="shared" si="4"/>
        <v>0.72727272727272729</v>
      </c>
      <c r="AA11" s="157">
        <f t="shared" si="4"/>
        <v>0.82352941176470584</v>
      </c>
      <c r="AB11" s="157">
        <f t="shared" si="4"/>
        <v>0.11538461538461539</v>
      </c>
      <c r="AC11" s="157">
        <f t="shared" si="4"/>
        <v>0.32258064516129031</v>
      </c>
      <c r="AD11" s="332">
        <f t="shared" si="4"/>
        <v>0.29032258064516131</v>
      </c>
      <c r="AE11" s="157">
        <f t="shared" si="4"/>
        <v>0.4838709677419355</v>
      </c>
      <c r="AF11" s="157">
        <f t="shared" si="4"/>
        <v>0.70967741935483875</v>
      </c>
      <c r="AG11" s="157">
        <f t="shared" si="4"/>
        <v>0.7857142857142857</v>
      </c>
      <c r="AH11" s="157">
        <f t="shared" si="4"/>
        <v>0.84210526315789469</v>
      </c>
      <c r="AI11" s="332">
        <f t="shared" si="4"/>
        <v>0.95652173913043481</v>
      </c>
      <c r="AJ11" s="157">
        <f t="shared" si="4"/>
        <v>1</v>
      </c>
      <c r="AK11" s="157">
        <f t="shared" si="4"/>
        <v>1</v>
      </c>
      <c r="AL11" s="157" t="str">
        <f t="shared" si="4"/>
        <v/>
      </c>
      <c r="AM11" s="157" t="str">
        <f t="shared" si="4"/>
        <v/>
      </c>
      <c r="AN11" s="332" t="str">
        <f t="shared" si="4"/>
        <v/>
      </c>
      <c r="AO11" s="157" t="str">
        <f t="shared" si="4"/>
        <v/>
      </c>
      <c r="AP11" s="157" t="str">
        <f t="shared" si="4"/>
        <v/>
      </c>
      <c r="AQ11" s="157">
        <f t="shared" si="4"/>
        <v>0.77777777777777779</v>
      </c>
      <c r="AR11" s="157">
        <f t="shared" si="4"/>
        <v>1</v>
      </c>
      <c r="AS11" s="332">
        <f t="shared" si="4"/>
        <v>1</v>
      </c>
      <c r="AT11" s="157">
        <f t="shared" si="4"/>
        <v>1</v>
      </c>
      <c r="AU11" s="157">
        <f t="shared" si="4"/>
        <v>1</v>
      </c>
      <c r="AV11" s="157" t="str">
        <f t="shared" si="4"/>
        <v/>
      </c>
      <c r="AW11" s="157" t="str">
        <f t="shared" si="4"/>
        <v/>
      </c>
      <c r="AX11" s="332" t="str">
        <f t="shared" si="4"/>
        <v/>
      </c>
      <c r="AY11" s="157" t="str">
        <f t="shared" si="4"/>
        <v/>
      </c>
      <c r="AZ11" s="157" t="str">
        <f t="shared" si="4"/>
        <v/>
      </c>
      <c r="BA11" s="157">
        <v>0.14285714285714285</v>
      </c>
      <c r="BB11" s="157">
        <v>0.32142857142857145</v>
      </c>
      <c r="BC11" s="390">
        <f>IF(ISNUMBER(BC9/BC8),BC9/BC8,"")</f>
        <v>0.39285714285714285</v>
      </c>
      <c r="BD11" s="157">
        <v>0.5</v>
      </c>
      <c r="BE11" s="157">
        <v>0.70588235294117652</v>
      </c>
      <c r="BF11" s="157" t="str">
        <f t="shared" si="4"/>
        <v/>
      </c>
      <c r="BG11" s="157" t="str">
        <f t="shared" si="4"/>
        <v/>
      </c>
      <c r="BH11" s="332" t="str">
        <f t="shared" si="4"/>
        <v/>
      </c>
      <c r="BI11" s="157" t="str">
        <f t="shared" si="4"/>
        <v/>
      </c>
      <c r="BJ11" s="157" t="str">
        <f t="shared" si="4"/>
        <v/>
      </c>
      <c r="BK11" s="157">
        <f t="shared" si="4"/>
        <v>0.21052631578947367</v>
      </c>
      <c r="BL11" s="157">
        <f t="shared" si="4"/>
        <v>0.52380952380952384</v>
      </c>
      <c r="BM11" s="332">
        <f t="shared" si="4"/>
        <v>0.5714285714285714</v>
      </c>
      <c r="BN11" s="157">
        <f t="shared" si="4"/>
        <v>0.69565217391304346</v>
      </c>
      <c r="BO11" s="157">
        <f t="shared" si="4"/>
        <v>0.69230769230769229</v>
      </c>
      <c r="BP11" s="157">
        <f t="shared" si="4"/>
        <v>0.18181818181818182</v>
      </c>
      <c r="BQ11" s="157">
        <f t="shared" si="4"/>
        <v>0.38461538461538464</v>
      </c>
      <c r="BR11" s="332">
        <f t="shared" si="4"/>
        <v>0.46153846153846156</v>
      </c>
      <c r="BS11" s="157">
        <f t="shared" si="4"/>
        <v>0.5</v>
      </c>
      <c r="BT11" s="157">
        <f t="shared" si="4"/>
        <v>0.72</v>
      </c>
      <c r="BU11" s="157">
        <f t="shared" si="4"/>
        <v>0.5</v>
      </c>
      <c r="BV11" s="157">
        <f t="shared" si="4"/>
        <v>0.875</v>
      </c>
      <c r="BW11" s="332">
        <f t="shared" si="4"/>
        <v>1</v>
      </c>
      <c r="BX11" s="157">
        <f t="shared" si="4"/>
        <v>0.83333333333333337</v>
      </c>
      <c r="BY11" s="157">
        <f t="shared" si="4"/>
        <v>0.8666666666666667</v>
      </c>
      <c r="BZ11" s="157">
        <f t="shared" si="4"/>
        <v>0.22222222222222221</v>
      </c>
      <c r="CA11" s="157">
        <f t="shared" si="4"/>
        <v>0.66666666666666663</v>
      </c>
      <c r="CB11" s="332">
        <f t="shared" si="4"/>
        <v>0.66666666666666663</v>
      </c>
      <c r="CC11" s="157">
        <f t="shared" si="4"/>
        <v>1</v>
      </c>
      <c r="CD11" s="157">
        <f t="shared" si="4"/>
        <v>1</v>
      </c>
      <c r="CE11" s="157">
        <v>0.08</v>
      </c>
      <c r="CF11" s="157">
        <f>IF(ISNUMBER(CF9/CF8),CF9/CF8,"")</f>
        <v>0.54166666666666663</v>
      </c>
      <c r="CG11" s="332">
        <f>IF(ISNUMBER(CG9/CG8),CG9/CG8,"")</f>
        <v>0.54166666666666663</v>
      </c>
      <c r="CH11" s="157">
        <f>IF(ISNUMBER(CH9/CH8),CH9/CH8,"")</f>
        <v>0.76923076923076927</v>
      </c>
      <c r="CI11" s="157">
        <f>IF(ISNUMBER(CI9/CI8),CI9/CI8,"")</f>
        <v>0.81481481481481477</v>
      </c>
      <c r="CJ11" s="157" t="str">
        <f t="shared" si="4"/>
        <v/>
      </c>
      <c r="CK11" s="157" t="str">
        <f t="shared" ref="CK11:CS11" si="5">IF(ISNUMBER(CK9/CK8),CK9/CK8,"")</f>
        <v/>
      </c>
      <c r="CL11" s="332" t="str">
        <f t="shared" si="5"/>
        <v/>
      </c>
      <c r="CM11" s="157" t="str">
        <f t="shared" si="5"/>
        <v/>
      </c>
      <c r="CN11" s="157" t="str">
        <f t="shared" si="5"/>
        <v/>
      </c>
      <c r="CO11" s="157">
        <f t="shared" si="5"/>
        <v>0.14285714285714285</v>
      </c>
      <c r="CP11" s="157">
        <f t="shared" si="5"/>
        <v>0.6</v>
      </c>
      <c r="CQ11" s="332">
        <f t="shared" si="5"/>
        <v>1</v>
      </c>
      <c r="CR11" s="157">
        <f t="shared" si="5"/>
        <v>1</v>
      </c>
      <c r="CS11" s="157">
        <f t="shared" si="5"/>
        <v>1</v>
      </c>
      <c r="CT11" s="159"/>
    </row>
    <row r="12" spans="1:100" ht="31.5" x14ac:dyDescent="0.25">
      <c r="A12" s="316" t="s">
        <v>7</v>
      </c>
      <c r="B12" s="293" t="s">
        <v>8</v>
      </c>
      <c r="C12" s="294">
        <f t="shared" ref="C12:G18" si="6">SUMIF($H$3:$CS$3,C$3,$H12:$CS12)</f>
        <v>410</v>
      </c>
      <c r="D12" s="294">
        <f t="shared" si="6"/>
        <v>445</v>
      </c>
      <c r="E12" s="294">
        <f t="shared" si="6"/>
        <v>397</v>
      </c>
      <c r="F12" s="294">
        <f t="shared" si="6"/>
        <v>456</v>
      </c>
      <c r="G12" s="294">
        <f t="shared" si="6"/>
        <v>469</v>
      </c>
      <c r="H12" s="294">
        <v>36</v>
      </c>
      <c r="I12" s="294">
        <v>37</v>
      </c>
      <c r="J12" s="295">
        <v>37</v>
      </c>
      <c r="K12" s="294">
        <v>37</v>
      </c>
      <c r="L12" s="294">
        <v>37</v>
      </c>
      <c r="M12" s="294">
        <v>24</v>
      </c>
      <c r="N12" s="294">
        <v>24</v>
      </c>
      <c r="O12" s="295">
        <v>24</v>
      </c>
      <c r="P12" s="294">
        <v>25</v>
      </c>
      <c r="Q12" s="294">
        <v>25</v>
      </c>
      <c r="R12" s="294">
        <v>27</v>
      </c>
      <c r="S12" s="294">
        <v>29</v>
      </c>
      <c r="T12" s="295">
        <v>27</v>
      </c>
      <c r="U12" s="294">
        <v>29</v>
      </c>
      <c r="V12" s="294">
        <v>29</v>
      </c>
      <c r="W12" s="294">
        <v>11</v>
      </c>
      <c r="X12" s="294">
        <v>12</v>
      </c>
      <c r="Y12" s="295">
        <v>12</v>
      </c>
      <c r="Z12" s="294">
        <v>13</v>
      </c>
      <c r="AA12" s="294">
        <v>13</v>
      </c>
      <c r="AB12" s="294">
        <v>20</v>
      </c>
      <c r="AC12" s="294">
        <v>25</v>
      </c>
      <c r="AD12" s="295">
        <v>27</v>
      </c>
      <c r="AE12" s="294">
        <v>25</v>
      </c>
      <c r="AF12" s="294">
        <v>25</v>
      </c>
      <c r="AG12" s="294">
        <v>31</v>
      </c>
      <c r="AH12" s="294">
        <v>42</v>
      </c>
      <c r="AI12" s="295">
        <v>39</v>
      </c>
      <c r="AJ12" s="294">
        <v>42</v>
      </c>
      <c r="AK12" s="294">
        <v>42</v>
      </c>
      <c r="AL12" s="294">
        <v>42</v>
      </c>
      <c r="AM12" s="294">
        <v>44</v>
      </c>
      <c r="AN12" s="295"/>
      <c r="AO12" s="294">
        <v>44</v>
      </c>
      <c r="AP12" s="294">
        <v>44</v>
      </c>
      <c r="AQ12" s="294">
        <v>27</v>
      </c>
      <c r="AR12" s="294">
        <v>28</v>
      </c>
      <c r="AS12" s="295">
        <v>28</v>
      </c>
      <c r="AT12" s="294">
        <v>29</v>
      </c>
      <c r="AU12" s="294">
        <v>30</v>
      </c>
      <c r="AV12" s="294">
        <v>26</v>
      </c>
      <c r="AW12" s="294">
        <v>26</v>
      </c>
      <c r="AX12" s="295">
        <v>26</v>
      </c>
      <c r="AY12" s="294">
        <v>28</v>
      </c>
      <c r="AZ12" s="294">
        <v>29</v>
      </c>
      <c r="BA12" s="294">
        <v>23</v>
      </c>
      <c r="BB12" s="294">
        <v>23</v>
      </c>
      <c r="BC12" s="389">
        <v>22</v>
      </c>
      <c r="BD12" s="294">
        <v>25</v>
      </c>
      <c r="BE12" s="294">
        <v>27</v>
      </c>
      <c r="BF12" s="294">
        <v>19</v>
      </c>
      <c r="BG12" s="294">
        <v>26</v>
      </c>
      <c r="BH12" s="295">
        <v>32</v>
      </c>
      <c r="BI12" s="294">
        <v>28</v>
      </c>
      <c r="BJ12" s="294">
        <v>30</v>
      </c>
      <c r="BK12" s="294">
        <v>46</v>
      </c>
      <c r="BL12" s="294">
        <v>48</v>
      </c>
      <c r="BM12" s="295">
        <v>48</v>
      </c>
      <c r="BN12" s="294">
        <v>48</v>
      </c>
      <c r="BO12" s="294">
        <v>48</v>
      </c>
      <c r="BP12" s="294">
        <v>20</v>
      </c>
      <c r="BQ12" s="294">
        <v>20</v>
      </c>
      <c r="BR12" s="295">
        <v>20</v>
      </c>
      <c r="BS12" s="294">
        <v>21</v>
      </c>
      <c r="BT12" s="294">
        <v>25</v>
      </c>
      <c r="BU12" s="294">
        <v>12</v>
      </c>
      <c r="BV12" s="294">
        <v>12</v>
      </c>
      <c r="BW12" s="295">
        <v>12</v>
      </c>
      <c r="BX12" s="294">
        <v>13</v>
      </c>
      <c r="BY12" s="294">
        <v>14</v>
      </c>
      <c r="BZ12" s="294">
        <v>9</v>
      </c>
      <c r="CA12" s="294">
        <v>9</v>
      </c>
      <c r="CB12" s="295">
        <v>8</v>
      </c>
      <c r="CC12" s="294">
        <v>9</v>
      </c>
      <c r="CD12" s="294">
        <v>9</v>
      </c>
      <c r="CE12" s="294">
        <v>12</v>
      </c>
      <c r="CF12" s="294">
        <v>16</v>
      </c>
      <c r="CG12" s="295">
        <v>18</v>
      </c>
      <c r="CH12" s="294">
        <v>17</v>
      </c>
      <c r="CI12" s="294">
        <v>19</v>
      </c>
      <c r="CJ12" s="294">
        <v>13</v>
      </c>
      <c r="CK12" s="294">
        <v>13</v>
      </c>
      <c r="CL12" s="383">
        <v>12</v>
      </c>
      <c r="CM12" s="294">
        <v>14</v>
      </c>
      <c r="CN12" s="294">
        <v>14</v>
      </c>
      <c r="CO12" s="294">
        <v>12</v>
      </c>
      <c r="CP12" s="294">
        <v>11</v>
      </c>
      <c r="CQ12" s="295">
        <v>5</v>
      </c>
      <c r="CR12" s="294">
        <v>9</v>
      </c>
      <c r="CS12" s="294">
        <v>9</v>
      </c>
      <c r="CT12" s="228" t="s">
        <v>75</v>
      </c>
      <c r="CU12" s="286">
        <f>H12+M12+BA12+BK12+BU12+BZ12+CE12+CO12</f>
        <v>174</v>
      </c>
      <c r="CV12" s="286">
        <f>I12+N12+BB12+BL12+BV12+CA12+CF12+CP12</f>
        <v>180</v>
      </c>
    </row>
    <row r="13" spans="1:100" ht="25.5" customHeight="1" x14ac:dyDescent="0.25">
      <c r="A13" s="316" t="s">
        <v>9</v>
      </c>
      <c r="B13" s="293" t="s">
        <v>568</v>
      </c>
      <c r="C13" s="294">
        <f t="shared" si="6"/>
        <v>46</v>
      </c>
      <c r="D13" s="294">
        <f t="shared" si="6"/>
        <v>172</v>
      </c>
      <c r="E13" s="294">
        <f t="shared" si="6"/>
        <v>176</v>
      </c>
      <c r="F13" s="294">
        <f t="shared" si="6"/>
        <v>222</v>
      </c>
      <c r="G13" s="294">
        <f t="shared" si="6"/>
        <v>267</v>
      </c>
      <c r="H13" s="294">
        <v>1</v>
      </c>
      <c r="I13" s="294">
        <v>24</v>
      </c>
      <c r="J13" s="295">
        <v>24</v>
      </c>
      <c r="K13" s="294">
        <v>28</v>
      </c>
      <c r="L13" s="294">
        <v>36</v>
      </c>
      <c r="M13" s="294">
        <v>4</v>
      </c>
      <c r="N13" s="294">
        <v>11</v>
      </c>
      <c r="O13" s="295">
        <v>9</v>
      </c>
      <c r="P13" s="294">
        <v>14</v>
      </c>
      <c r="Q13" s="294">
        <v>18</v>
      </c>
      <c r="R13" s="294"/>
      <c r="S13" s="294"/>
      <c r="T13" s="295"/>
      <c r="U13" s="294"/>
      <c r="V13" s="294"/>
      <c r="W13" s="294">
        <v>0</v>
      </c>
      <c r="X13" s="294">
        <v>2</v>
      </c>
      <c r="Y13" s="295">
        <v>8</v>
      </c>
      <c r="Z13" s="294">
        <v>4</v>
      </c>
      <c r="AA13" s="294">
        <v>4</v>
      </c>
      <c r="AB13" s="294">
        <v>6</v>
      </c>
      <c r="AC13" s="294">
        <v>11</v>
      </c>
      <c r="AD13" s="295">
        <v>9</v>
      </c>
      <c r="AE13" s="294">
        <v>16</v>
      </c>
      <c r="AF13" s="294">
        <v>18</v>
      </c>
      <c r="AG13" s="294">
        <v>11</v>
      </c>
      <c r="AH13" s="294">
        <v>30</v>
      </c>
      <c r="AI13" s="295">
        <v>28</v>
      </c>
      <c r="AJ13" s="294">
        <v>35</v>
      </c>
      <c r="AK13" s="294">
        <v>36</v>
      </c>
      <c r="AL13" s="294"/>
      <c r="AM13" s="294"/>
      <c r="AN13" s="295"/>
      <c r="AO13" s="294"/>
      <c r="AP13" s="294"/>
      <c r="AQ13" s="294">
        <v>2</v>
      </c>
      <c r="AR13" s="294">
        <v>20</v>
      </c>
      <c r="AS13" s="295">
        <v>20</v>
      </c>
      <c r="AT13" s="294">
        <v>25</v>
      </c>
      <c r="AU13" s="294">
        <v>30</v>
      </c>
      <c r="AV13" s="294">
        <v>8</v>
      </c>
      <c r="AW13" s="294">
        <v>14</v>
      </c>
      <c r="AX13" s="295">
        <v>14</v>
      </c>
      <c r="AY13" s="294">
        <v>14</v>
      </c>
      <c r="AZ13" s="294">
        <v>14</v>
      </c>
      <c r="BA13" s="294">
        <v>7</v>
      </c>
      <c r="BB13" s="294">
        <v>10</v>
      </c>
      <c r="BC13" s="389">
        <v>10</v>
      </c>
      <c r="BD13" s="294">
        <v>14</v>
      </c>
      <c r="BE13" s="294">
        <v>19</v>
      </c>
      <c r="BF13" s="294">
        <v>0</v>
      </c>
      <c r="BG13" s="294">
        <v>5</v>
      </c>
      <c r="BH13" s="295">
        <v>8</v>
      </c>
      <c r="BI13" s="294">
        <v>6</v>
      </c>
      <c r="BJ13" s="294">
        <v>6</v>
      </c>
      <c r="BK13" s="294">
        <v>1</v>
      </c>
      <c r="BL13" s="294">
        <v>7</v>
      </c>
      <c r="BM13" s="295">
        <v>7</v>
      </c>
      <c r="BN13" s="294">
        <v>11</v>
      </c>
      <c r="BO13" s="294">
        <v>14</v>
      </c>
      <c r="BP13" s="294">
        <v>2</v>
      </c>
      <c r="BQ13" s="294">
        <v>15</v>
      </c>
      <c r="BR13" s="295">
        <v>18</v>
      </c>
      <c r="BS13" s="294">
        <v>18</v>
      </c>
      <c r="BT13" s="294">
        <v>18</v>
      </c>
      <c r="BU13" s="294">
        <v>2</v>
      </c>
      <c r="BV13" s="294">
        <v>4</v>
      </c>
      <c r="BW13" s="295">
        <v>5</v>
      </c>
      <c r="BX13" s="294">
        <v>6</v>
      </c>
      <c r="BY13" s="294">
        <v>8</v>
      </c>
      <c r="BZ13" s="294" t="s">
        <v>168</v>
      </c>
      <c r="CA13" s="294">
        <v>4</v>
      </c>
      <c r="CB13" s="295">
        <v>1</v>
      </c>
      <c r="CC13" s="294">
        <v>5</v>
      </c>
      <c r="CD13" s="294">
        <v>7</v>
      </c>
      <c r="CE13" s="294">
        <v>1</v>
      </c>
      <c r="CF13" s="340">
        <v>11</v>
      </c>
      <c r="CG13" s="295">
        <v>11</v>
      </c>
      <c r="CH13" s="294">
        <v>16</v>
      </c>
      <c r="CI13" s="294">
        <v>18</v>
      </c>
      <c r="CJ13" s="294">
        <v>0</v>
      </c>
      <c r="CK13" s="294">
        <v>0</v>
      </c>
      <c r="CL13" s="295">
        <v>2</v>
      </c>
      <c r="CM13" s="294">
        <v>4</v>
      </c>
      <c r="CN13" s="294">
        <v>14</v>
      </c>
      <c r="CO13" s="294">
        <v>1</v>
      </c>
      <c r="CP13" s="294">
        <v>4</v>
      </c>
      <c r="CQ13" s="295">
        <v>2</v>
      </c>
      <c r="CR13" s="294">
        <v>6</v>
      </c>
      <c r="CS13" s="294">
        <v>7</v>
      </c>
      <c r="CT13" s="228"/>
    </row>
    <row r="14" spans="1:100" ht="25.5" customHeight="1" x14ac:dyDescent="0.25">
      <c r="A14" s="316" t="s">
        <v>11</v>
      </c>
      <c r="B14" s="293" t="s">
        <v>549</v>
      </c>
      <c r="C14" s="294">
        <f t="shared" si="6"/>
        <v>42</v>
      </c>
      <c r="D14" s="294">
        <f t="shared" si="6"/>
        <v>134</v>
      </c>
      <c r="E14" s="294">
        <f t="shared" si="6"/>
        <v>139</v>
      </c>
      <c r="F14" s="294">
        <f t="shared" si="6"/>
        <v>71</v>
      </c>
      <c r="G14" s="294">
        <f t="shared" si="6"/>
        <v>78</v>
      </c>
      <c r="H14" s="294">
        <v>1</v>
      </c>
      <c r="I14" s="294">
        <v>23</v>
      </c>
      <c r="J14" s="295">
        <v>23</v>
      </c>
      <c r="K14" s="294">
        <v>4</v>
      </c>
      <c r="L14" s="294">
        <v>8</v>
      </c>
      <c r="M14" s="294">
        <v>4</v>
      </c>
      <c r="N14" s="294">
        <v>7</v>
      </c>
      <c r="O14" s="295">
        <v>5</v>
      </c>
      <c r="P14" s="294">
        <v>3</v>
      </c>
      <c r="Q14" s="294">
        <v>4</v>
      </c>
      <c r="R14" s="294"/>
      <c r="S14" s="294"/>
      <c r="T14" s="295"/>
      <c r="U14" s="294"/>
      <c r="V14" s="294"/>
      <c r="W14" s="294">
        <v>0</v>
      </c>
      <c r="X14" s="294">
        <v>2</v>
      </c>
      <c r="Y14" s="295">
        <v>8</v>
      </c>
      <c r="Z14" s="294">
        <v>2</v>
      </c>
      <c r="AA14" s="294">
        <v>2</v>
      </c>
      <c r="AB14" s="294">
        <v>4</v>
      </c>
      <c r="AC14" s="294">
        <v>8</v>
      </c>
      <c r="AD14" s="295">
        <v>5</v>
      </c>
      <c r="AE14" s="294">
        <v>9</v>
      </c>
      <c r="AF14" s="294">
        <v>5</v>
      </c>
      <c r="AG14" s="341">
        <v>9</v>
      </c>
      <c r="AH14" s="294">
        <v>19</v>
      </c>
      <c r="AI14" s="295">
        <v>17</v>
      </c>
      <c r="AJ14" s="294">
        <v>12</v>
      </c>
      <c r="AK14" s="294">
        <v>16</v>
      </c>
      <c r="AL14" s="338"/>
      <c r="AM14" s="338"/>
      <c r="AN14" s="295"/>
      <c r="AO14" s="338"/>
      <c r="AP14" s="338"/>
      <c r="AQ14" s="294">
        <v>2</v>
      </c>
      <c r="AR14" s="294">
        <v>20</v>
      </c>
      <c r="AS14" s="295">
        <v>20</v>
      </c>
      <c r="AT14" s="294">
        <v>5</v>
      </c>
      <c r="AU14" s="294">
        <v>5</v>
      </c>
      <c r="AV14" s="294">
        <v>8</v>
      </c>
      <c r="AW14" s="294">
        <v>6</v>
      </c>
      <c r="AX14" s="295">
        <v>7</v>
      </c>
      <c r="AY14" s="294">
        <v>8</v>
      </c>
      <c r="AZ14" s="294">
        <v>6</v>
      </c>
      <c r="BA14" s="339">
        <v>7</v>
      </c>
      <c r="BB14" s="339">
        <v>6</v>
      </c>
      <c r="BC14" s="389">
        <v>6</v>
      </c>
      <c r="BD14" s="339">
        <v>4</v>
      </c>
      <c r="BE14" s="339">
        <v>5</v>
      </c>
      <c r="BF14" s="294">
        <v>0</v>
      </c>
      <c r="BG14" s="294">
        <v>5</v>
      </c>
      <c r="BH14" s="295">
        <v>6</v>
      </c>
      <c r="BI14" s="294">
        <v>1</v>
      </c>
      <c r="BJ14" s="294">
        <v>5</v>
      </c>
      <c r="BK14" s="294">
        <v>1</v>
      </c>
      <c r="BL14" s="294">
        <v>6</v>
      </c>
      <c r="BM14" s="295">
        <v>6</v>
      </c>
      <c r="BN14" s="294">
        <v>4</v>
      </c>
      <c r="BO14" s="294">
        <v>4</v>
      </c>
      <c r="BP14" s="294">
        <v>2</v>
      </c>
      <c r="BQ14" s="294">
        <v>13</v>
      </c>
      <c r="BR14" s="295">
        <v>18</v>
      </c>
      <c r="BS14" s="294">
        <v>5</v>
      </c>
      <c r="BT14" s="294">
        <v>0</v>
      </c>
      <c r="BU14" s="294">
        <v>2</v>
      </c>
      <c r="BV14" s="294">
        <v>2</v>
      </c>
      <c r="BW14" s="295">
        <v>3</v>
      </c>
      <c r="BX14" s="294">
        <v>2</v>
      </c>
      <c r="BY14" s="294">
        <v>2</v>
      </c>
      <c r="BZ14" s="294" t="s">
        <v>168</v>
      </c>
      <c r="CA14" s="294">
        <v>4</v>
      </c>
      <c r="CB14" s="295">
        <v>1</v>
      </c>
      <c r="CC14" s="294">
        <v>1</v>
      </c>
      <c r="CD14" s="294">
        <v>2</v>
      </c>
      <c r="CE14" s="294">
        <v>1</v>
      </c>
      <c r="CF14" s="294">
        <v>10</v>
      </c>
      <c r="CG14" s="295">
        <v>11</v>
      </c>
      <c r="CH14" s="294">
        <v>5</v>
      </c>
      <c r="CI14" s="294">
        <v>2</v>
      </c>
      <c r="CJ14" s="294">
        <v>0</v>
      </c>
      <c r="CK14" s="294">
        <v>0</v>
      </c>
      <c r="CL14" s="295">
        <v>2</v>
      </c>
      <c r="CM14" s="294">
        <v>4</v>
      </c>
      <c r="CN14" s="294">
        <v>10</v>
      </c>
      <c r="CO14" s="294">
        <v>1</v>
      </c>
      <c r="CP14" s="294">
        <v>3</v>
      </c>
      <c r="CQ14" s="295">
        <v>1</v>
      </c>
      <c r="CR14" s="294">
        <v>2</v>
      </c>
      <c r="CS14" s="294">
        <v>2</v>
      </c>
      <c r="CT14" s="228"/>
    </row>
    <row r="15" spans="1:100" ht="31.5" x14ac:dyDescent="0.25">
      <c r="A15" s="316" t="s">
        <v>13</v>
      </c>
      <c r="B15" s="293" t="s">
        <v>403</v>
      </c>
      <c r="C15" s="294">
        <f t="shared" si="6"/>
        <v>47</v>
      </c>
      <c r="D15" s="294">
        <f t="shared" si="6"/>
        <v>152</v>
      </c>
      <c r="E15" s="294">
        <f t="shared" si="6"/>
        <v>176</v>
      </c>
      <c r="F15" s="294">
        <f t="shared" si="6"/>
        <v>180</v>
      </c>
      <c r="G15" s="294">
        <f t="shared" si="6"/>
        <v>183</v>
      </c>
      <c r="H15" s="294">
        <v>9</v>
      </c>
      <c r="I15" s="294">
        <v>15</v>
      </c>
      <c r="J15" s="295">
        <v>15</v>
      </c>
      <c r="K15" s="294">
        <v>13</v>
      </c>
      <c r="L15" s="294">
        <v>19</v>
      </c>
      <c r="M15" s="294">
        <v>4</v>
      </c>
      <c r="N15" s="294">
        <v>9</v>
      </c>
      <c r="O15" s="295">
        <v>9</v>
      </c>
      <c r="P15" s="294">
        <v>9</v>
      </c>
      <c r="Q15" s="294">
        <v>9</v>
      </c>
      <c r="R15" s="294"/>
      <c r="S15" s="294">
        <v>2</v>
      </c>
      <c r="T15" s="295">
        <v>14</v>
      </c>
      <c r="U15" s="294">
        <v>8</v>
      </c>
      <c r="V15" s="294">
        <v>6</v>
      </c>
      <c r="W15" s="294">
        <v>0</v>
      </c>
      <c r="X15" s="294">
        <v>5</v>
      </c>
      <c r="Y15" s="295">
        <v>6</v>
      </c>
      <c r="Z15" s="294">
        <v>10</v>
      </c>
      <c r="AA15" s="294">
        <v>10</v>
      </c>
      <c r="AB15" s="294">
        <v>3</v>
      </c>
      <c r="AC15" s="294">
        <v>10</v>
      </c>
      <c r="AD15" s="295">
        <v>11</v>
      </c>
      <c r="AE15" s="294">
        <v>16</v>
      </c>
      <c r="AF15" s="294">
        <v>16</v>
      </c>
      <c r="AG15" s="294">
        <v>7</v>
      </c>
      <c r="AH15" s="294">
        <v>10</v>
      </c>
      <c r="AI15" s="295">
        <v>10</v>
      </c>
      <c r="AJ15" s="294">
        <v>9</v>
      </c>
      <c r="AK15" s="294">
        <v>9</v>
      </c>
      <c r="AL15" s="294"/>
      <c r="AM15" s="294"/>
      <c r="AN15" s="295"/>
      <c r="AO15" s="294"/>
      <c r="AP15" s="294"/>
      <c r="AQ15" s="294">
        <v>1</v>
      </c>
      <c r="AR15" s="294">
        <v>6</v>
      </c>
      <c r="AS15" s="295">
        <v>7</v>
      </c>
      <c r="AT15" s="294">
        <v>10</v>
      </c>
      <c r="AU15" s="294">
        <v>10</v>
      </c>
      <c r="AV15" s="294">
        <v>8</v>
      </c>
      <c r="AW15" s="294">
        <v>12</v>
      </c>
      <c r="AX15" s="295">
        <v>13</v>
      </c>
      <c r="AY15" s="294">
        <v>12</v>
      </c>
      <c r="AZ15" s="294">
        <v>12</v>
      </c>
      <c r="BA15" s="338">
        <v>4</v>
      </c>
      <c r="BB15" s="338">
        <v>6</v>
      </c>
      <c r="BC15" s="389">
        <v>9</v>
      </c>
      <c r="BD15" s="294">
        <v>6</v>
      </c>
      <c r="BE15" s="294">
        <v>8</v>
      </c>
      <c r="BF15" s="294">
        <v>0</v>
      </c>
      <c r="BG15" s="294">
        <v>22</v>
      </c>
      <c r="BH15" s="295">
        <v>23</v>
      </c>
      <c r="BI15" s="294">
        <v>24</v>
      </c>
      <c r="BJ15" s="294">
        <v>26</v>
      </c>
      <c r="BK15" s="294">
        <v>4</v>
      </c>
      <c r="BL15" s="294">
        <v>19</v>
      </c>
      <c r="BM15" s="295">
        <v>19</v>
      </c>
      <c r="BN15" s="294">
        <v>21</v>
      </c>
      <c r="BO15" s="294">
        <v>16</v>
      </c>
      <c r="BP15" s="294">
        <v>2</v>
      </c>
      <c r="BQ15" s="294">
        <v>15</v>
      </c>
      <c r="BR15" s="295">
        <v>18</v>
      </c>
      <c r="BS15" s="294">
        <v>15</v>
      </c>
      <c r="BT15" s="294">
        <v>15</v>
      </c>
      <c r="BU15" s="294">
        <v>2</v>
      </c>
      <c r="BV15" s="294">
        <v>5</v>
      </c>
      <c r="BW15" s="295">
        <v>5</v>
      </c>
      <c r="BX15" s="294">
        <v>6</v>
      </c>
      <c r="BY15" s="294">
        <v>6</v>
      </c>
      <c r="BZ15" s="294">
        <v>1</v>
      </c>
      <c r="CA15" s="294">
        <v>3</v>
      </c>
      <c r="CB15" s="295">
        <v>3</v>
      </c>
      <c r="CC15" s="294">
        <v>4</v>
      </c>
      <c r="CD15" s="294">
        <v>3</v>
      </c>
      <c r="CE15" s="294">
        <v>1</v>
      </c>
      <c r="CF15" s="294">
        <v>5</v>
      </c>
      <c r="CG15" s="295">
        <v>8</v>
      </c>
      <c r="CH15" s="294">
        <v>5</v>
      </c>
      <c r="CI15" s="294">
        <v>6</v>
      </c>
      <c r="CJ15" s="294">
        <v>0</v>
      </c>
      <c r="CK15" s="294">
        <v>5</v>
      </c>
      <c r="CL15" s="295">
        <v>5</v>
      </c>
      <c r="CM15" s="294">
        <v>8</v>
      </c>
      <c r="CN15" s="294">
        <v>8</v>
      </c>
      <c r="CO15" s="294">
        <v>1</v>
      </c>
      <c r="CP15" s="294">
        <v>3</v>
      </c>
      <c r="CQ15" s="295">
        <v>1</v>
      </c>
      <c r="CR15" s="294">
        <v>4</v>
      </c>
      <c r="CS15" s="294">
        <v>4</v>
      </c>
      <c r="CT15" s="228"/>
    </row>
    <row r="16" spans="1:100" ht="31.5" x14ac:dyDescent="0.25">
      <c r="A16" s="316" t="s">
        <v>15</v>
      </c>
      <c r="B16" s="293" t="s">
        <v>240</v>
      </c>
      <c r="C16" s="294">
        <f t="shared" si="6"/>
        <v>47</v>
      </c>
      <c r="D16" s="294">
        <f t="shared" si="6"/>
        <v>106</v>
      </c>
      <c r="E16" s="294">
        <f t="shared" si="6"/>
        <v>127</v>
      </c>
      <c r="F16" s="294">
        <f t="shared" si="6"/>
        <v>74</v>
      </c>
      <c r="G16" s="294">
        <f t="shared" si="6"/>
        <v>109</v>
      </c>
      <c r="H16" s="294">
        <v>9</v>
      </c>
      <c r="I16" s="294">
        <v>6</v>
      </c>
      <c r="J16" s="295">
        <v>6</v>
      </c>
      <c r="K16" s="294">
        <v>7</v>
      </c>
      <c r="L16" s="294">
        <v>12</v>
      </c>
      <c r="M16" s="294">
        <v>4</v>
      </c>
      <c r="N16" s="294">
        <v>5</v>
      </c>
      <c r="O16" s="295">
        <v>5</v>
      </c>
      <c r="P16" s="294">
        <v>4</v>
      </c>
      <c r="Q16" s="294">
        <v>5</v>
      </c>
      <c r="R16" s="294"/>
      <c r="S16" s="294">
        <v>2</v>
      </c>
      <c r="T16" s="295">
        <v>14</v>
      </c>
      <c r="U16" s="294">
        <v>6</v>
      </c>
      <c r="V16" s="294"/>
      <c r="W16" s="294">
        <v>0</v>
      </c>
      <c r="X16" s="294">
        <v>5</v>
      </c>
      <c r="Y16" s="295">
        <v>6</v>
      </c>
      <c r="Z16" s="294">
        <v>5</v>
      </c>
      <c r="AA16" s="294">
        <v>5</v>
      </c>
      <c r="AB16" s="294">
        <v>3</v>
      </c>
      <c r="AC16" s="294">
        <v>7</v>
      </c>
      <c r="AD16" s="295">
        <v>7</v>
      </c>
      <c r="AE16" s="294">
        <v>9</v>
      </c>
      <c r="AF16" s="294">
        <v>7</v>
      </c>
      <c r="AG16" s="294">
        <v>7</v>
      </c>
      <c r="AH16" s="294">
        <v>4</v>
      </c>
      <c r="AI16" s="295">
        <v>3</v>
      </c>
      <c r="AJ16" s="294">
        <v>5</v>
      </c>
      <c r="AK16" s="294">
        <v>4</v>
      </c>
      <c r="AL16" s="338"/>
      <c r="AM16" s="338"/>
      <c r="AN16" s="295"/>
      <c r="AO16" s="338"/>
      <c r="AP16" s="338"/>
      <c r="AQ16" s="294">
        <v>1</v>
      </c>
      <c r="AR16" s="294">
        <v>5</v>
      </c>
      <c r="AS16" s="295">
        <v>6</v>
      </c>
      <c r="AT16" s="294">
        <v>5</v>
      </c>
      <c r="AU16" s="294">
        <v>5</v>
      </c>
      <c r="AV16" s="294">
        <v>8</v>
      </c>
      <c r="AW16" s="294">
        <v>4</v>
      </c>
      <c r="AX16" s="295">
        <v>5</v>
      </c>
      <c r="AY16" s="294">
        <v>8</v>
      </c>
      <c r="AZ16" s="294">
        <v>4</v>
      </c>
      <c r="BA16" s="338">
        <v>4</v>
      </c>
      <c r="BB16" s="338">
        <v>2</v>
      </c>
      <c r="BC16" s="389">
        <v>6</v>
      </c>
      <c r="BD16" s="294">
        <v>4</v>
      </c>
      <c r="BE16" s="294">
        <v>4</v>
      </c>
      <c r="BF16" s="294">
        <v>0</v>
      </c>
      <c r="BG16" s="294">
        <v>22</v>
      </c>
      <c r="BH16" s="295">
        <v>23</v>
      </c>
      <c r="BI16" s="294">
        <v>2</v>
      </c>
      <c r="BJ16" s="294">
        <v>24</v>
      </c>
      <c r="BK16" s="294">
        <v>4</v>
      </c>
      <c r="BL16" s="294">
        <v>15</v>
      </c>
      <c r="BM16" s="295">
        <v>15</v>
      </c>
      <c r="BN16" s="294">
        <v>6</v>
      </c>
      <c r="BO16" s="294">
        <v>10</v>
      </c>
      <c r="BP16" s="294">
        <v>2</v>
      </c>
      <c r="BQ16" s="294">
        <v>13</v>
      </c>
      <c r="BR16" s="295">
        <v>16</v>
      </c>
      <c r="BS16" s="294">
        <v>2</v>
      </c>
      <c r="BT16" s="294">
        <v>13</v>
      </c>
      <c r="BU16" s="294">
        <v>2</v>
      </c>
      <c r="BV16" s="294">
        <v>3</v>
      </c>
      <c r="BW16" s="295">
        <v>3</v>
      </c>
      <c r="BX16" s="294">
        <v>3</v>
      </c>
      <c r="BY16" s="294">
        <v>3</v>
      </c>
      <c r="BZ16" s="294">
        <v>1</v>
      </c>
      <c r="CA16" s="294">
        <v>2</v>
      </c>
      <c r="CB16" s="295">
        <v>2</v>
      </c>
      <c r="CC16" s="294">
        <v>2</v>
      </c>
      <c r="CD16" s="294">
        <v>1</v>
      </c>
      <c r="CE16" s="294">
        <v>1</v>
      </c>
      <c r="CF16" s="294">
        <v>4</v>
      </c>
      <c r="CG16" s="295">
        <v>4</v>
      </c>
      <c r="CH16" s="294">
        <v>1</v>
      </c>
      <c r="CI16" s="294">
        <v>5</v>
      </c>
      <c r="CJ16" s="294">
        <v>0</v>
      </c>
      <c r="CK16" s="294">
        <v>5</v>
      </c>
      <c r="CL16" s="295">
        <v>5</v>
      </c>
      <c r="CM16" s="294">
        <v>3</v>
      </c>
      <c r="CN16" s="294">
        <v>5</v>
      </c>
      <c r="CO16" s="294">
        <v>1</v>
      </c>
      <c r="CP16" s="294">
        <v>2</v>
      </c>
      <c r="CQ16" s="295">
        <v>1</v>
      </c>
      <c r="CR16" s="294">
        <v>2</v>
      </c>
      <c r="CS16" s="294">
        <v>2</v>
      </c>
      <c r="CT16" s="228"/>
    </row>
    <row r="17" spans="1:100" ht="21.75" customHeight="1" x14ac:dyDescent="0.25">
      <c r="A17" s="316" t="s">
        <v>603</v>
      </c>
      <c r="B17" s="293" t="s">
        <v>569</v>
      </c>
      <c r="C17" s="294">
        <f t="shared" si="6"/>
        <v>73</v>
      </c>
      <c r="D17" s="294">
        <f t="shared" si="6"/>
        <v>118</v>
      </c>
      <c r="E17" s="294">
        <f t="shared" si="6"/>
        <v>118</v>
      </c>
      <c r="F17" s="294">
        <f t="shared" si="6"/>
        <v>145</v>
      </c>
      <c r="G17" s="294">
        <f t="shared" si="6"/>
        <v>170</v>
      </c>
      <c r="H17" s="294">
        <v>9</v>
      </c>
      <c r="I17" s="294">
        <v>15</v>
      </c>
      <c r="J17" s="295">
        <v>15</v>
      </c>
      <c r="K17" s="294">
        <v>22</v>
      </c>
      <c r="L17" s="294">
        <v>25</v>
      </c>
      <c r="M17" s="294">
        <v>2</v>
      </c>
      <c r="N17" s="294">
        <v>3</v>
      </c>
      <c r="O17" s="295">
        <v>4</v>
      </c>
      <c r="P17" s="294">
        <v>4</v>
      </c>
      <c r="Q17" s="294">
        <v>6</v>
      </c>
      <c r="R17" s="294">
        <v>5</v>
      </c>
      <c r="S17" s="294">
        <v>11</v>
      </c>
      <c r="T17" s="295">
        <v>5</v>
      </c>
      <c r="U17" s="294">
        <v>12</v>
      </c>
      <c r="V17" s="294">
        <v>8</v>
      </c>
      <c r="W17" s="294">
        <v>1</v>
      </c>
      <c r="X17" s="294">
        <v>0</v>
      </c>
      <c r="Y17" s="295"/>
      <c r="Z17" s="294">
        <v>2</v>
      </c>
      <c r="AA17" s="294">
        <v>4</v>
      </c>
      <c r="AB17" s="294">
        <v>1</v>
      </c>
      <c r="AC17" s="294">
        <v>1</v>
      </c>
      <c r="AD17" s="295">
        <v>1</v>
      </c>
      <c r="AE17" s="294">
        <v>2</v>
      </c>
      <c r="AF17" s="294">
        <v>3</v>
      </c>
      <c r="AG17" s="294">
        <v>1</v>
      </c>
      <c r="AH17" s="294">
        <v>12</v>
      </c>
      <c r="AI17" s="295">
        <v>12</v>
      </c>
      <c r="AJ17" s="294">
        <v>16</v>
      </c>
      <c r="AK17" s="294">
        <v>27</v>
      </c>
      <c r="AL17" s="294"/>
      <c r="AM17" s="294"/>
      <c r="AN17" s="295"/>
      <c r="AO17" s="294"/>
      <c r="AP17" s="294"/>
      <c r="AQ17" s="294">
        <v>10</v>
      </c>
      <c r="AR17" s="294">
        <v>13</v>
      </c>
      <c r="AS17" s="295">
        <v>18</v>
      </c>
      <c r="AT17" s="294">
        <v>10</v>
      </c>
      <c r="AU17" s="294">
        <v>12</v>
      </c>
      <c r="AV17" s="294">
        <v>1</v>
      </c>
      <c r="AW17" s="294">
        <v>2</v>
      </c>
      <c r="AX17" s="295">
        <v>2</v>
      </c>
      <c r="AY17" s="294">
        <v>2</v>
      </c>
      <c r="AZ17" s="294">
        <v>2</v>
      </c>
      <c r="BA17" s="338">
        <v>9</v>
      </c>
      <c r="BB17" s="338">
        <v>11</v>
      </c>
      <c r="BC17" s="389">
        <v>11</v>
      </c>
      <c r="BD17" s="338">
        <v>14</v>
      </c>
      <c r="BE17" s="338">
        <v>14</v>
      </c>
      <c r="BF17" s="294">
        <v>2</v>
      </c>
      <c r="BG17" s="294">
        <v>4</v>
      </c>
      <c r="BH17" s="295">
        <v>4</v>
      </c>
      <c r="BI17" s="294">
        <v>5</v>
      </c>
      <c r="BJ17" s="294">
        <v>5</v>
      </c>
      <c r="BK17" s="294">
        <v>12</v>
      </c>
      <c r="BL17" s="294">
        <v>16</v>
      </c>
      <c r="BM17" s="295">
        <v>16</v>
      </c>
      <c r="BN17" s="294">
        <v>18</v>
      </c>
      <c r="BO17" s="294">
        <v>20</v>
      </c>
      <c r="BP17" s="294">
        <v>0</v>
      </c>
      <c r="BQ17" s="294">
        <v>2</v>
      </c>
      <c r="BR17" s="295">
        <v>3</v>
      </c>
      <c r="BS17" s="294">
        <v>3</v>
      </c>
      <c r="BT17" s="294">
        <v>4</v>
      </c>
      <c r="BU17" s="294">
        <v>2</v>
      </c>
      <c r="BV17" s="294">
        <v>4</v>
      </c>
      <c r="BW17" s="295">
        <v>5</v>
      </c>
      <c r="BX17" s="294">
        <v>6</v>
      </c>
      <c r="BY17" s="294">
        <v>8</v>
      </c>
      <c r="BZ17" s="294">
        <v>4</v>
      </c>
      <c r="CA17" s="294">
        <v>5</v>
      </c>
      <c r="CB17" s="295">
        <v>4</v>
      </c>
      <c r="CC17" s="294">
        <v>7</v>
      </c>
      <c r="CD17" s="294">
        <v>7</v>
      </c>
      <c r="CE17" s="294">
        <v>1</v>
      </c>
      <c r="CF17" s="294">
        <v>3</v>
      </c>
      <c r="CG17" s="295">
        <v>4</v>
      </c>
      <c r="CH17" s="294">
        <v>4</v>
      </c>
      <c r="CI17" s="294">
        <v>6</v>
      </c>
      <c r="CJ17" s="294">
        <v>12</v>
      </c>
      <c r="CK17" s="294">
        <v>13</v>
      </c>
      <c r="CL17" s="295">
        <v>13</v>
      </c>
      <c r="CM17" s="294">
        <v>14</v>
      </c>
      <c r="CN17" s="294">
        <v>14</v>
      </c>
      <c r="CO17" s="294">
        <v>1</v>
      </c>
      <c r="CP17" s="294">
        <v>3</v>
      </c>
      <c r="CQ17" s="295">
        <v>1</v>
      </c>
      <c r="CR17" s="294">
        <v>4</v>
      </c>
      <c r="CS17" s="294">
        <v>5</v>
      </c>
      <c r="CT17" s="228"/>
      <c r="CU17" s="286">
        <f>H17+M17+BA17+BK17+BU17+BZ17+CE17+CO17+AG17</f>
        <v>41</v>
      </c>
      <c r="CV17" s="286">
        <f>I17+N17+BB17+BL17+BV17+CA17+CF17+CP17+AH17</f>
        <v>72</v>
      </c>
    </row>
    <row r="18" spans="1:100" ht="21.75" customHeight="1" x14ac:dyDescent="0.25">
      <c r="A18" s="316" t="s">
        <v>646</v>
      </c>
      <c r="B18" s="293" t="s">
        <v>550</v>
      </c>
      <c r="C18" s="294">
        <f t="shared" si="6"/>
        <v>70</v>
      </c>
      <c r="D18" s="294">
        <f t="shared" si="6"/>
        <v>52</v>
      </c>
      <c r="E18" s="294">
        <f t="shared" si="6"/>
        <v>62</v>
      </c>
      <c r="F18" s="294">
        <f t="shared" si="6"/>
        <v>50</v>
      </c>
      <c r="G18" s="294">
        <f t="shared" si="6"/>
        <v>70</v>
      </c>
      <c r="H18" s="294">
        <v>9</v>
      </c>
      <c r="I18" s="294">
        <v>6</v>
      </c>
      <c r="J18" s="295">
        <v>6</v>
      </c>
      <c r="K18" s="294">
        <v>7</v>
      </c>
      <c r="L18" s="294">
        <v>12</v>
      </c>
      <c r="M18" s="294">
        <v>1</v>
      </c>
      <c r="N18" s="294">
        <v>5</v>
      </c>
      <c r="O18" s="295">
        <v>2</v>
      </c>
      <c r="P18" s="294">
        <v>4</v>
      </c>
      <c r="Q18" s="294">
        <v>5</v>
      </c>
      <c r="R18" s="294">
        <v>5</v>
      </c>
      <c r="S18" s="294">
        <v>6</v>
      </c>
      <c r="T18" s="295">
        <v>5</v>
      </c>
      <c r="U18" s="294">
        <v>1</v>
      </c>
      <c r="V18" s="294">
        <v>1</v>
      </c>
      <c r="W18" s="294">
        <v>1</v>
      </c>
      <c r="X18" s="294">
        <v>0</v>
      </c>
      <c r="Y18" s="295"/>
      <c r="Z18" s="294">
        <v>2</v>
      </c>
      <c r="AA18" s="294">
        <v>2</v>
      </c>
      <c r="AB18" s="294">
        <v>1</v>
      </c>
      <c r="AC18" s="294"/>
      <c r="AD18" s="295">
        <v>0</v>
      </c>
      <c r="AE18" s="294">
        <v>2</v>
      </c>
      <c r="AF18" s="294">
        <v>1</v>
      </c>
      <c r="AG18" s="341"/>
      <c r="AH18" s="341">
        <v>11</v>
      </c>
      <c r="AI18" s="295">
        <v>12</v>
      </c>
      <c r="AJ18" s="341">
        <v>4</v>
      </c>
      <c r="AK18" s="341">
        <v>11</v>
      </c>
      <c r="AL18" s="337"/>
      <c r="AM18" s="337"/>
      <c r="AN18" s="295"/>
      <c r="AO18" s="337"/>
      <c r="AP18" s="337"/>
      <c r="AQ18" s="294">
        <v>10</v>
      </c>
      <c r="AR18" s="294">
        <v>3</v>
      </c>
      <c r="AS18" s="295">
        <v>8</v>
      </c>
      <c r="AT18" s="294">
        <v>7</v>
      </c>
      <c r="AU18" s="294">
        <v>5</v>
      </c>
      <c r="AV18" s="294">
        <v>1</v>
      </c>
      <c r="AW18" s="294">
        <v>1</v>
      </c>
      <c r="AX18" s="295">
        <v>1</v>
      </c>
      <c r="AY18" s="294">
        <v>0</v>
      </c>
      <c r="AZ18" s="294">
        <v>1</v>
      </c>
      <c r="BA18" s="338">
        <v>9</v>
      </c>
      <c r="BB18" s="338">
        <v>2</v>
      </c>
      <c r="BC18" s="389">
        <v>7</v>
      </c>
      <c r="BD18" s="338">
        <v>5</v>
      </c>
      <c r="BE18" s="338">
        <v>5</v>
      </c>
      <c r="BF18" s="294">
        <v>2</v>
      </c>
      <c r="BG18" s="294">
        <v>2</v>
      </c>
      <c r="BH18" s="295">
        <v>2</v>
      </c>
      <c r="BI18" s="294">
        <v>3</v>
      </c>
      <c r="BJ18" s="294">
        <v>2</v>
      </c>
      <c r="BK18" s="294">
        <v>12</v>
      </c>
      <c r="BL18" s="294">
        <v>6</v>
      </c>
      <c r="BM18" s="295">
        <v>7</v>
      </c>
      <c r="BN18" s="294">
        <v>4</v>
      </c>
      <c r="BO18" s="294">
        <v>14</v>
      </c>
      <c r="BP18" s="294">
        <v>0</v>
      </c>
      <c r="BQ18" s="294">
        <v>2</v>
      </c>
      <c r="BR18" s="295">
        <v>3</v>
      </c>
      <c r="BS18" s="294">
        <v>1</v>
      </c>
      <c r="BT18" s="294">
        <v>1</v>
      </c>
      <c r="BU18" s="294">
        <v>2</v>
      </c>
      <c r="BV18" s="294">
        <v>2</v>
      </c>
      <c r="BW18" s="295">
        <v>3</v>
      </c>
      <c r="BX18" s="294">
        <v>4</v>
      </c>
      <c r="BY18" s="294">
        <v>4</v>
      </c>
      <c r="BZ18" s="294">
        <v>4</v>
      </c>
      <c r="CA18" s="294">
        <v>1</v>
      </c>
      <c r="CB18" s="295">
        <v>1</v>
      </c>
      <c r="CC18" s="294">
        <v>2</v>
      </c>
      <c r="CD18" s="294">
        <v>1</v>
      </c>
      <c r="CE18" s="294"/>
      <c r="CF18" s="294">
        <v>2</v>
      </c>
      <c r="CG18" s="295">
        <v>2</v>
      </c>
      <c r="CH18" s="294">
        <v>2</v>
      </c>
      <c r="CI18" s="294">
        <v>4</v>
      </c>
      <c r="CJ18" s="294">
        <v>12</v>
      </c>
      <c r="CK18" s="294">
        <v>1</v>
      </c>
      <c r="CL18" s="295">
        <v>2</v>
      </c>
      <c r="CM18" s="294">
        <v>1</v>
      </c>
      <c r="CN18" s="294"/>
      <c r="CO18" s="294">
        <v>1</v>
      </c>
      <c r="CP18" s="294">
        <v>2</v>
      </c>
      <c r="CQ18" s="295">
        <v>1</v>
      </c>
      <c r="CR18" s="294">
        <v>1</v>
      </c>
      <c r="CS18" s="294">
        <v>1</v>
      </c>
      <c r="CT18" s="228"/>
    </row>
    <row r="19" spans="1:100" x14ac:dyDescent="0.25">
      <c r="A19" s="316" t="s">
        <v>647</v>
      </c>
      <c r="B19" s="293" t="s">
        <v>570</v>
      </c>
      <c r="C19" s="294">
        <f t="shared" ref="C19:C25" si="7">SUMIF($H$3:$CS$3,C$3,$H19:$CS19)</f>
        <v>3</v>
      </c>
      <c r="D19" s="294" t="str">
        <f>SUMIF($H$3:$CS$3,D$3,$H19:$CS19)&amp;" (не менее "&amp;" "&amp;6&amp;")"</f>
        <v>11 (не менее  6)</v>
      </c>
      <c r="E19" s="294" t="str">
        <f>SUMIF($H$3:$CS$3,E$3,$H19:$CS19)&amp;" (не менее "&amp;" "&amp;6&amp;")"</f>
        <v>6 (не менее  6)</v>
      </c>
      <c r="F19" s="294" t="str">
        <f>SUMIF($H$3:$CS$3,F$3,$H19:$CS19)&amp;" (не менее "&amp;" "&amp;9&amp;")"</f>
        <v>19 (не менее  9)</v>
      </c>
      <c r="G19" s="294" t="str">
        <f>SUMIF($H$3:$CS$3,G$3,$H19:$CS19)&amp;" (не менее "&amp;" "&amp;11&amp;")"</f>
        <v>28 (не менее  11)</v>
      </c>
      <c r="H19" s="294">
        <v>0</v>
      </c>
      <c r="I19" s="294">
        <v>1</v>
      </c>
      <c r="J19" s="295">
        <v>1</v>
      </c>
      <c r="K19" s="294">
        <v>1</v>
      </c>
      <c r="L19" s="294">
        <v>2</v>
      </c>
      <c r="M19" s="294">
        <v>1</v>
      </c>
      <c r="N19" s="294">
        <v>1</v>
      </c>
      <c r="O19" s="295">
        <v>1</v>
      </c>
      <c r="P19" s="294">
        <v>1</v>
      </c>
      <c r="Q19" s="294">
        <v>2</v>
      </c>
      <c r="R19" s="294"/>
      <c r="S19" s="294"/>
      <c r="T19" s="295"/>
      <c r="U19" s="294"/>
      <c r="V19" s="294"/>
      <c r="W19" s="294">
        <v>0</v>
      </c>
      <c r="X19" s="294">
        <v>0</v>
      </c>
      <c r="Y19" s="295">
        <v>1</v>
      </c>
      <c r="Z19" s="294">
        <v>1</v>
      </c>
      <c r="AA19" s="294">
        <v>2</v>
      </c>
      <c r="AB19" s="294">
        <v>1</v>
      </c>
      <c r="AC19" s="294">
        <v>1</v>
      </c>
      <c r="AD19" s="295">
        <v>1</v>
      </c>
      <c r="AE19" s="294">
        <v>1</v>
      </c>
      <c r="AF19" s="294">
        <v>2</v>
      </c>
      <c r="AG19" s="294">
        <v>0</v>
      </c>
      <c r="AH19" s="294">
        <v>1</v>
      </c>
      <c r="AI19" s="387" t="s">
        <v>766</v>
      </c>
      <c r="AJ19" s="294">
        <v>2</v>
      </c>
      <c r="AK19" s="294">
        <v>2</v>
      </c>
      <c r="AL19" s="294"/>
      <c r="AM19" s="294"/>
      <c r="AN19" s="295"/>
      <c r="AO19" s="294"/>
      <c r="AP19" s="294"/>
      <c r="AQ19" s="294">
        <v>0</v>
      </c>
      <c r="AR19" s="294">
        <v>1</v>
      </c>
      <c r="AS19" s="400">
        <v>0</v>
      </c>
      <c r="AT19" s="294">
        <v>2</v>
      </c>
      <c r="AU19" s="294">
        <v>2</v>
      </c>
      <c r="AV19" s="294">
        <v>0</v>
      </c>
      <c r="AW19" s="294">
        <v>1</v>
      </c>
      <c r="AX19" s="295">
        <v>1</v>
      </c>
      <c r="AY19" s="294">
        <v>1</v>
      </c>
      <c r="AZ19" s="294">
        <v>2</v>
      </c>
      <c r="BA19" s="338">
        <v>0</v>
      </c>
      <c r="BB19" s="338">
        <v>1</v>
      </c>
      <c r="BC19" s="389">
        <v>0</v>
      </c>
      <c r="BD19" s="294">
        <v>1</v>
      </c>
      <c r="BE19" s="294">
        <v>2</v>
      </c>
      <c r="BF19" s="294">
        <v>1</v>
      </c>
      <c r="BG19" s="294">
        <v>2</v>
      </c>
      <c r="BH19" s="295">
        <v>1</v>
      </c>
      <c r="BI19" s="294">
        <v>2</v>
      </c>
      <c r="BJ19" s="294">
        <v>2</v>
      </c>
      <c r="BK19" s="294">
        <v>0</v>
      </c>
      <c r="BL19" s="294">
        <v>0</v>
      </c>
      <c r="BM19" s="295"/>
      <c r="BN19" s="294">
        <v>1</v>
      </c>
      <c r="BO19" s="294">
        <v>2</v>
      </c>
      <c r="BP19" s="294">
        <v>0</v>
      </c>
      <c r="BQ19" s="294">
        <v>1</v>
      </c>
      <c r="BR19" s="295" t="s">
        <v>777</v>
      </c>
      <c r="BS19" s="294">
        <v>2</v>
      </c>
      <c r="BT19" s="342">
        <v>2</v>
      </c>
      <c r="BU19" s="294">
        <v>0</v>
      </c>
      <c r="BV19" s="294">
        <v>0</v>
      </c>
      <c r="BW19" s="295">
        <v>0</v>
      </c>
      <c r="BX19" s="294">
        <v>0</v>
      </c>
      <c r="BY19" s="294">
        <v>1</v>
      </c>
      <c r="BZ19" s="294">
        <v>0</v>
      </c>
      <c r="CA19" s="294">
        <v>1</v>
      </c>
      <c r="CB19" s="295"/>
      <c r="CC19" s="294">
        <v>1</v>
      </c>
      <c r="CD19" s="294">
        <v>1</v>
      </c>
      <c r="CE19" s="294"/>
      <c r="CF19" s="294"/>
      <c r="CG19" s="295"/>
      <c r="CH19" s="294">
        <v>1</v>
      </c>
      <c r="CI19" s="294">
        <v>1</v>
      </c>
      <c r="CJ19" s="294">
        <v>0</v>
      </c>
      <c r="CK19" s="294"/>
      <c r="CL19" s="295"/>
      <c r="CM19" s="294">
        <v>1</v>
      </c>
      <c r="CN19" s="294">
        <v>1</v>
      </c>
      <c r="CO19" s="294">
        <v>0</v>
      </c>
      <c r="CP19" s="294">
        <v>0</v>
      </c>
      <c r="CQ19" s="295"/>
      <c r="CR19" s="294">
        <v>1</v>
      </c>
      <c r="CS19" s="294">
        <v>2</v>
      </c>
      <c r="CT19" s="228"/>
    </row>
    <row r="20" spans="1:100" ht="31.5" x14ac:dyDescent="0.25">
      <c r="A20" s="316" t="s">
        <v>648</v>
      </c>
      <c r="B20" s="293" t="s">
        <v>551</v>
      </c>
      <c r="C20" s="294">
        <f t="shared" si="7"/>
        <v>3</v>
      </c>
      <c r="D20" s="294" t="str">
        <f>SUMIF($H$3:$CS$3,D$3,$H20:$CS20)&amp;" (не менее "&amp;" "&amp;3&amp;")"</f>
        <v>8 (не менее  3)</v>
      </c>
      <c r="E20" s="294" t="str">
        <f>SUMIF($H$3:$CS$3,E$3,$H20:$CS20)&amp;" (не менее "&amp;" "&amp;3&amp;")"</f>
        <v>3 (не менее  3)</v>
      </c>
      <c r="F20" s="294" t="str">
        <f>SUMIF($H$3:$CS$3,F$3,$H20:$CS20)&amp;" (не менее "&amp;" "&amp;3&amp;")"</f>
        <v>11 (не менее  3)</v>
      </c>
      <c r="G20" s="294" t="str">
        <f>SUMIF($H$3:$CS$3,G$3,$H20:$CS20)&amp;" (не менее "&amp;" "&amp;2&amp;")"</f>
        <v>16 (не менее  2)</v>
      </c>
      <c r="H20" s="294"/>
      <c r="I20" s="294">
        <v>1</v>
      </c>
      <c r="J20" s="295">
        <v>1</v>
      </c>
      <c r="K20" s="294">
        <v>0</v>
      </c>
      <c r="L20" s="294">
        <v>2</v>
      </c>
      <c r="M20" s="294">
        <v>1</v>
      </c>
      <c r="N20" s="294">
        <v>0</v>
      </c>
      <c r="O20" s="295">
        <v>0</v>
      </c>
      <c r="P20" s="294">
        <v>1</v>
      </c>
      <c r="Q20" s="294">
        <v>1</v>
      </c>
      <c r="R20" s="294"/>
      <c r="S20" s="294"/>
      <c r="T20" s="295"/>
      <c r="U20" s="294"/>
      <c r="V20" s="294"/>
      <c r="W20" s="294">
        <v>0</v>
      </c>
      <c r="X20" s="294">
        <v>0</v>
      </c>
      <c r="Y20" s="295">
        <v>1</v>
      </c>
      <c r="Z20" s="294">
        <v>1</v>
      </c>
      <c r="AA20" s="294">
        <v>1</v>
      </c>
      <c r="AB20" s="294">
        <v>1</v>
      </c>
      <c r="AC20" s="294">
        <v>0</v>
      </c>
      <c r="AD20" s="295">
        <v>0</v>
      </c>
      <c r="AE20" s="294">
        <v>1</v>
      </c>
      <c r="AF20" s="294">
        <v>1</v>
      </c>
      <c r="AG20" s="294">
        <v>0</v>
      </c>
      <c r="AH20" s="294">
        <v>1</v>
      </c>
      <c r="AI20" s="387" t="s">
        <v>766</v>
      </c>
      <c r="AJ20" s="294">
        <v>1</v>
      </c>
      <c r="AK20" s="294">
        <v>1</v>
      </c>
      <c r="AL20" s="338"/>
      <c r="AM20" s="338"/>
      <c r="AN20" s="295"/>
      <c r="AO20" s="338"/>
      <c r="AP20" s="338"/>
      <c r="AQ20" s="294">
        <v>0</v>
      </c>
      <c r="AR20" s="294">
        <v>1</v>
      </c>
      <c r="AS20" s="400">
        <v>0</v>
      </c>
      <c r="AT20" s="294">
        <v>1</v>
      </c>
      <c r="AU20" s="294">
        <v>1</v>
      </c>
      <c r="AV20" s="294">
        <v>0</v>
      </c>
      <c r="AW20" s="294">
        <v>1</v>
      </c>
      <c r="AX20" s="295">
        <v>1</v>
      </c>
      <c r="AY20" s="294">
        <v>0</v>
      </c>
      <c r="AZ20" s="294">
        <v>2</v>
      </c>
      <c r="BA20" s="338">
        <v>0</v>
      </c>
      <c r="BB20" s="338">
        <v>1</v>
      </c>
      <c r="BC20" s="389">
        <v>0</v>
      </c>
      <c r="BD20" s="294">
        <v>0</v>
      </c>
      <c r="BE20" s="294">
        <v>1</v>
      </c>
      <c r="BF20" s="294">
        <v>1</v>
      </c>
      <c r="BG20" s="294">
        <v>1</v>
      </c>
      <c r="BH20" s="295">
        <v>0</v>
      </c>
      <c r="BI20" s="294">
        <v>1</v>
      </c>
      <c r="BJ20" s="294">
        <v>1</v>
      </c>
      <c r="BK20" s="294">
        <v>0</v>
      </c>
      <c r="BL20" s="294">
        <v>0</v>
      </c>
      <c r="BM20" s="295"/>
      <c r="BN20" s="294">
        <v>1</v>
      </c>
      <c r="BO20" s="294">
        <v>1</v>
      </c>
      <c r="BP20" s="294">
        <v>0</v>
      </c>
      <c r="BQ20" s="294">
        <v>1</v>
      </c>
      <c r="BR20" s="295" t="s">
        <v>777</v>
      </c>
      <c r="BS20" s="294">
        <v>1</v>
      </c>
      <c r="BT20" s="342">
        <v>1</v>
      </c>
      <c r="BU20" s="294">
        <v>0</v>
      </c>
      <c r="BV20" s="294">
        <v>0</v>
      </c>
      <c r="BW20" s="295"/>
      <c r="BX20" s="294">
        <v>0</v>
      </c>
      <c r="BY20" s="294">
        <v>1</v>
      </c>
      <c r="BZ20" s="294">
        <v>0</v>
      </c>
      <c r="CA20" s="294">
        <v>1</v>
      </c>
      <c r="CB20" s="295"/>
      <c r="CC20" s="294">
        <v>0</v>
      </c>
      <c r="CD20" s="294">
        <v>1</v>
      </c>
      <c r="CE20" s="294"/>
      <c r="CF20" s="294"/>
      <c r="CG20" s="295"/>
      <c r="CH20" s="294">
        <v>1</v>
      </c>
      <c r="CI20" s="294"/>
      <c r="CJ20" s="294">
        <v>0</v>
      </c>
      <c r="CK20" s="294"/>
      <c r="CL20" s="295"/>
      <c r="CM20" s="294">
        <v>1</v>
      </c>
      <c r="CN20" s="294">
        <v>0</v>
      </c>
      <c r="CO20" s="294">
        <v>0</v>
      </c>
      <c r="CP20" s="294">
        <v>0</v>
      </c>
      <c r="CQ20" s="295"/>
      <c r="CR20" s="294">
        <v>1</v>
      </c>
      <c r="CS20" s="294">
        <v>1</v>
      </c>
      <c r="CT20" s="228"/>
    </row>
    <row r="21" spans="1:100" ht="31.5" x14ac:dyDescent="0.25">
      <c r="A21" s="316" t="s">
        <v>656</v>
      </c>
      <c r="B21" s="293" t="s">
        <v>595</v>
      </c>
      <c r="C21" s="294">
        <f t="shared" si="7"/>
        <v>28</v>
      </c>
      <c r="D21" s="294" t="str">
        <f>SUMIF($H$3:$CS$3,D$3,$H21:$CS21)&amp;" (не менее "&amp;" "&amp;40&amp;")"</f>
        <v>77 (не менее  40)</v>
      </c>
      <c r="E21" s="294" t="str">
        <f>SUMIF($H$3:$CS$3,E$3,$H21:$CS21)&amp;" (не менее "&amp;" "&amp;40&amp;")"</f>
        <v>80 (не менее  40)</v>
      </c>
      <c r="F21" s="294" t="str">
        <f>SUMIF($H$3:$CS$3,F$3,$H21:$CS21)&amp;" (не менее "&amp;" "&amp;50&amp;")"</f>
        <v>97 (не менее  50)</v>
      </c>
      <c r="G21" s="294" t="str">
        <f>SUMIF($H$3:$CS$3,G$3,$H21:$CS21)&amp;" (не менее "&amp;" "&amp;60&amp;")"</f>
        <v>94 (не менее  60)</v>
      </c>
      <c r="H21" s="294">
        <v>8</v>
      </c>
      <c r="I21" s="294">
        <v>14</v>
      </c>
      <c r="J21" s="295">
        <v>14</v>
      </c>
      <c r="K21" s="294">
        <v>13</v>
      </c>
      <c r="L21" s="294">
        <v>16</v>
      </c>
      <c r="M21" s="294">
        <v>1</v>
      </c>
      <c r="N21" s="294">
        <v>1</v>
      </c>
      <c r="O21" s="295">
        <v>1</v>
      </c>
      <c r="P21" s="294">
        <v>2</v>
      </c>
      <c r="Q21" s="294">
        <v>2</v>
      </c>
      <c r="R21" s="294"/>
      <c r="S21" s="294">
        <v>2</v>
      </c>
      <c r="T21" s="295">
        <v>2</v>
      </c>
      <c r="U21" s="294">
        <v>3</v>
      </c>
      <c r="V21" s="294">
        <v>2</v>
      </c>
      <c r="W21" s="294"/>
      <c r="X21" s="294"/>
      <c r="Y21" s="295"/>
      <c r="Z21" s="294"/>
      <c r="AA21" s="294"/>
      <c r="AB21" s="294">
        <v>1</v>
      </c>
      <c r="AC21" s="294">
        <v>1</v>
      </c>
      <c r="AD21" s="295">
        <v>1</v>
      </c>
      <c r="AE21" s="294">
        <v>2</v>
      </c>
      <c r="AF21" s="294">
        <v>2</v>
      </c>
      <c r="AG21" s="294">
        <v>4</v>
      </c>
      <c r="AH21" s="294">
        <v>4</v>
      </c>
      <c r="AI21" s="295">
        <v>4</v>
      </c>
      <c r="AJ21" s="294">
        <v>4</v>
      </c>
      <c r="AK21" s="294">
        <v>5</v>
      </c>
      <c r="AL21" s="294"/>
      <c r="AM21" s="294"/>
      <c r="AN21" s="295"/>
      <c r="AO21" s="294"/>
      <c r="AP21" s="294"/>
      <c r="AQ21" s="294">
        <v>2</v>
      </c>
      <c r="AR21" s="294">
        <v>2</v>
      </c>
      <c r="AS21" s="295">
        <v>2</v>
      </c>
      <c r="AT21" s="294">
        <v>2</v>
      </c>
      <c r="AU21" s="294">
        <v>2</v>
      </c>
      <c r="AV21" s="294">
        <v>0</v>
      </c>
      <c r="AW21" s="294">
        <v>0</v>
      </c>
      <c r="AX21" s="295">
        <v>1</v>
      </c>
      <c r="AY21" s="294">
        <v>2</v>
      </c>
      <c r="AZ21" s="294">
        <v>3</v>
      </c>
      <c r="BA21" s="294">
        <v>2</v>
      </c>
      <c r="BB21" s="294">
        <v>2</v>
      </c>
      <c r="BC21" s="389">
        <v>2</v>
      </c>
      <c r="BD21" s="294">
        <v>2</v>
      </c>
      <c r="BE21" s="294">
        <v>5</v>
      </c>
      <c r="BF21" s="294"/>
      <c r="BG21" s="294">
        <v>22</v>
      </c>
      <c r="BH21" s="295">
        <v>26</v>
      </c>
      <c r="BI21" s="294">
        <v>34</v>
      </c>
      <c r="BJ21" s="294">
        <v>24</v>
      </c>
      <c r="BK21" s="294"/>
      <c r="BL21" s="294">
        <v>4</v>
      </c>
      <c r="BM21" s="295">
        <v>4</v>
      </c>
      <c r="BN21" s="294">
        <v>6</v>
      </c>
      <c r="BO21" s="294">
        <v>4</v>
      </c>
      <c r="BP21" s="294">
        <v>8</v>
      </c>
      <c r="BQ21" s="294">
        <v>11</v>
      </c>
      <c r="BR21" s="295">
        <v>11</v>
      </c>
      <c r="BS21" s="294">
        <v>12</v>
      </c>
      <c r="BT21" s="294">
        <v>12</v>
      </c>
      <c r="BU21" s="294"/>
      <c r="BV21" s="294"/>
      <c r="BW21" s="295">
        <v>0</v>
      </c>
      <c r="BX21" s="294"/>
      <c r="BY21" s="294">
        <v>1</v>
      </c>
      <c r="BZ21" s="294"/>
      <c r="CA21" s="294"/>
      <c r="CB21" s="295"/>
      <c r="CC21" s="294">
        <v>1</v>
      </c>
      <c r="CD21" s="294">
        <v>1</v>
      </c>
      <c r="CE21" s="294">
        <v>2</v>
      </c>
      <c r="CF21" s="294">
        <v>2</v>
      </c>
      <c r="CG21" s="295">
        <v>0</v>
      </c>
      <c r="CH21" s="294"/>
      <c r="CI21" s="294"/>
      <c r="CJ21" s="294"/>
      <c r="CK21" s="294">
        <v>12</v>
      </c>
      <c r="CL21" s="295">
        <v>12</v>
      </c>
      <c r="CM21" s="294">
        <v>14</v>
      </c>
      <c r="CN21" s="294">
        <v>14</v>
      </c>
      <c r="CO21" s="294"/>
      <c r="CP21" s="294"/>
      <c r="CQ21" s="295"/>
      <c r="CR21" s="294"/>
      <c r="CS21" s="294">
        <v>1</v>
      </c>
      <c r="CT21" s="228"/>
    </row>
    <row r="22" spans="1:100" ht="31.5" x14ac:dyDescent="0.25">
      <c r="A22" s="316" t="s">
        <v>657</v>
      </c>
      <c r="B22" s="293" t="s">
        <v>596</v>
      </c>
      <c r="C22" s="294">
        <f t="shared" si="7"/>
        <v>28</v>
      </c>
      <c r="D22" s="294" t="str">
        <f>SUMIF($H$3:$CS$3,D$3,$H22:$CS22)&amp;" (не менее "&amp;" "&amp;12&amp;")"</f>
        <v>56 (не менее  12)</v>
      </c>
      <c r="E22" s="294" t="str">
        <f>SUMIF($H$3:$CS$3,E$3,$H22:$CS22)&amp;" (не менее "&amp;" "&amp;12&amp;")"</f>
        <v>61 (не менее  12)</v>
      </c>
      <c r="F22" s="294" t="str">
        <f>SUMIF($H$3:$CS$3,F$3,$H22:$CS22)&amp;" (не менее "&amp;" "&amp;38&amp;")"</f>
        <v>43 (не менее  38)</v>
      </c>
      <c r="G22" s="294" t="str">
        <f>SUMIF($H$3:$CS$3,G$3,$H22:$CS22)&amp;" (не менее "&amp;" "&amp;22&amp;")"</f>
        <v>52 (не менее  22)</v>
      </c>
      <c r="H22" s="294">
        <v>8</v>
      </c>
      <c r="I22" s="294">
        <v>6</v>
      </c>
      <c r="J22" s="295">
        <v>6</v>
      </c>
      <c r="K22" s="294">
        <v>7</v>
      </c>
      <c r="L22" s="294">
        <v>10</v>
      </c>
      <c r="M22" s="294">
        <v>1</v>
      </c>
      <c r="N22" s="294"/>
      <c r="O22" s="295"/>
      <c r="P22" s="294">
        <v>2</v>
      </c>
      <c r="Q22" s="294"/>
      <c r="R22" s="294"/>
      <c r="S22" s="294">
        <v>2</v>
      </c>
      <c r="T22" s="295">
        <v>2</v>
      </c>
      <c r="U22" s="294">
        <v>1</v>
      </c>
      <c r="V22" s="294">
        <v>1</v>
      </c>
      <c r="W22" s="294"/>
      <c r="X22" s="294"/>
      <c r="Y22" s="295"/>
      <c r="Z22" s="294"/>
      <c r="AA22" s="294"/>
      <c r="AB22" s="294">
        <v>1</v>
      </c>
      <c r="AC22" s="294">
        <v>0</v>
      </c>
      <c r="AD22" s="295">
        <v>0</v>
      </c>
      <c r="AE22" s="294">
        <v>2</v>
      </c>
      <c r="AF22" s="294">
        <v>0</v>
      </c>
      <c r="AG22" s="294">
        <v>4</v>
      </c>
      <c r="AH22" s="294">
        <v>0</v>
      </c>
      <c r="AI22" s="387" t="s">
        <v>766</v>
      </c>
      <c r="AJ22" s="294">
        <v>4</v>
      </c>
      <c r="AK22" s="294">
        <v>1</v>
      </c>
      <c r="AL22" s="294"/>
      <c r="AM22" s="294"/>
      <c r="AN22" s="295"/>
      <c r="AO22" s="294"/>
      <c r="AP22" s="294"/>
      <c r="AQ22" s="294">
        <v>2</v>
      </c>
      <c r="AR22" s="294"/>
      <c r="AS22" s="295"/>
      <c r="AT22" s="294">
        <v>2</v>
      </c>
      <c r="AU22" s="294"/>
      <c r="AV22" s="294">
        <v>0</v>
      </c>
      <c r="AW22" s="294">
        <v>0</v>
      </c>
      <c r="AX22" s="295">
        <v>1</v>
      </c>
      <c r="AY22" s="294">
        <v>2</v>
      </c>
      <c r="AZ22" s="294">
        <v>1</v>
      </c>
      <c r="BA22" s="294">
        <v>2</v>
      </c>
      <c r="BB22" s="294"/>
      <c r="BC22" s="389"/>
      <c r="BD22" s="294">
        <v>2</v>
      </c>
      <c r="BE22" s="294">
        <v>3</v>
      </c>
      <c r="BF22" s="294"/>
      <c r="BG22" s="294">
        <v>22</v>
      </c>
      <c r="BH22" s="295">
        <v>26</v>
      </c>
      <c r="BI22" s="294">
        <v>12</v>
      </c>
      <c r="BJ22" s="294">
        <v>12</v>
      </c>
      <c r="BK22" s="294"/>
      <c r="BL22" s="294">
        <v>4</v>
      </c>
      <c r="BM22" s="295">
        <v>4</v>
      </c>
      <c r="BN22" s="294">
        <v>2</v>
      </c>
      <c r="BO22" s="294">
        <v>2</v>
      </c>
      <c r="BP22" s="294">
        <v>8</v>
      </c>
      <c r="BQ22" s="294">
        <v>10</v>
      </c>
      <c r="BR22" s="295">
        <v>10</v>
      </c>
      <c r="BS22" s="294">
        <v>4</v>
      </c>
      <c r="BT22" s="294">
        <v>8</v>
      </c>
      <c r="BU22" s="294"/>
      <c r="BV22" s="294"/>
      <c r="BW22" s="295"/>
      <c r="BX22" s="294"/>
      <c r="BY22" s="294">
        <v>1</v>
      </c>
      <c r="BZ22" s="294"/>
      <c r="CA22" s="294"/>
      <c r="CB22" s="295"/>
      <c r="CC22" s="294">
        <v>1</v>
      </c>
      <c r="CD22" s="294"/>
      <c r="CE22" s="294">
        <v>2</v>
      </c>
      <c r="CF22" s="294"/>
      <c r="CG22" s="295"/>
      <c r="CH22" s="294"/>
      <c r="CI22" s="294"/>
      <c r="CJ22" s="294"/>
      <c r="CK22" s="294">
        <v>12</v>
      </c>
      <c r="CL22" s="295">
        <v>12</v>
      </c>
      <c r="CM22" s="294">
        <v>2</v>
      </c>
      <c r="CN22" s="294">
        <v>12</v>
      </c>
      <c r="CO22" s="294"/>
      <c r="CP22" s="294"/>
      <c r="CQ22" s="295"/>
      <c r="CR22" s="294"/>
      <c r="CS22" s="294">
        <v>1</v>
      </c>
      <c r="CT22" s="228"/>
    </row>
    <row r="23" spans="1:100" ht="21.75" customHeight="1" x14ac:dyDescent="0.25">
      <c r="A23" s="316" t="s">
        <v>17</v>
      </c>
      <c r="B23" s="293" t="s">
        <v>18</v>
      </c>
      <c r="C23" s="294">
        <f t="shared" si="7"/>
        <v>602</v>
      </c>
      <c r="D23" s="294">
        <f t="shared" ref="D23:G25" si="8">SUMIF($H$3:$CS$3,D$3,$H23:$CS23)</f>
        <v>636</v>
      </c>
      <c r="E23" s="294">
        <f t="shared" si="8"/>
        <v>632</v>
      </c>
      <c r="F23" s="294">
        <f t="shared" si="8"/>
        <v>665</v>
      </c>
      <c r="G23" s="294">
        <f t="shared" si="8"/>
        <v>693</v>
      </c>
      <c r="H23" s="294">
        <v>44</v>
      </c>
      <c r="I23" s="294">
        <v>44</v>
      </c>
      <c r="J23" s="295">
        <v>44</v>
      </c>
      <c r="K23" s="294">
        <v>45</v>
      </c>
      <c r="L23" s="294">
        <v>50</v>
      </c>
      <c r="M23" s="294">
        <v>42</v>
      </c>
      <c r="N23" s="294">
        <v>46</v>
      </c>
      <c r="O23" s="295">
        <v>46</v>
      </c>
      <c r="P23" s="294">
        <v>55</v>
      </c>
      <c r="Q23" s="294">
        <v>56</v>
      </c>
      <c r="R23" s="294">
        <v>8</v>
      </c>
      <c r="S23" s="294">
        <v>8</v>
      </c>
      <c r="T23" s="295">
        <v>8</v>
      </c>
      <c r="U23" s="294">
        <v>8</v>
      </c>
      <c r="V23" s="294">
        <v>8</v>
      </c>
      <c r="W23" s="294">
        <v>11</v>
      </c>
      <c r="X23" s="294">
        <v>12</v>
      </c>
      <c r="Y23" s="295">
        <v>12</v>
      </c>
      <c r="Z23" s="294">
        <v>12</v>
      </c>
      <c r="AA23" s="294">
        <v>14</v>
      </c>
      <c r="AB23" s="294">
        <v>43</v>
      </c>
      <c r="AC23" s="294">
        <v>43</v>
      </c>
      <c r="AD23" s="295">
        <v>43</v>
      </c>
      <c r="AE23" s="294">
        <v>43</v>
      </c>
      <c r="AF23" s="294">
        <v>39</v>
      </c>
      <c r="AG23" s="294">
        <v>39</v>
      </c>
      <c r="AH23" s="294">
        <v>42</v>
      </c>
      <c r="AI23" s="295">
        <v>43</v>
      </c>
      <c r="AJ23" s="294">
        <v>48</v>
      </c>
      <c r="AK23" s="294">
        <v>51</v>
      </c>
      <c r="AL23" s="294"/>
      <c r="AM23" s="294"/>
      <c r="AN23" s="295"/>
      <c r="AO23" s="294"/>
      <c r="AP23" s="294"/>
      <c r="AQ23" s="294">
        <v>53</v>
      </c>
      <c r="AR23" s="294">
        <v>55</v>
      </c>
      <c r="AS23" s="295">
        <v>55</v>
      </c>
      <c r="AT23" s="294">
        <v>56</v>
      </c>
      <c r="AU23" s="294">
        <v>56</v>
      </c>
      <c r="AV23" s="294">
        <v>9</v>
      </c>
      <c r="AW23" s="294">
        <v>10</v>
      </c>
      <c r="AX23" s="295">
        <v>10</v>
      </c>
      <c r="AY23" s="294">
        <v>10</v>
      </c>
      <c r="AZ23" s="294">
        <v>10</v>
      </c>
      <c r="BA23" s="294">
        <v>140</v>
      </c>
      <c r="BB23" s="294">
        <v>159</v>
      </c>
      <c r="BC23" s="389">
        <v>159</v>
      </c>
      <c r="BD23" s="294">
        <v>168</v>
      </c>
      <c r="BE23" s="294">
        <v>187</v>
      </c>
      <c r="BF23" s="294">
        <v>4</v>
      </c>
      <c r="BG23" s="294">
        <v>4</v>
      </c>
      <c r="BH23" s="295">
        <v>4</v>
      </c>
      <c r="BI23" s="294">
        <v>4</v>
      </c>
      <c r="BJ23" s="294">
        <v>4</v>
      </c>
      <c r="BK23" s="294">
        <v>75</v>
      </c>
      <c r="BL23" s="294">
        <v>75</v>
      </c>
      <c r="BM23" s="295">
        <v>75</v>
      </c>
      <c r="BN23" s="294">
        <v>75</v>
      </c>
      <c r="BO23" s="294">
        <v>75</v>
      </c>
      <c r="BP23" s="294">
        <v>46</v>
      </c>
      <c r="BQ23" s="294">
        <v>46</v>
      </c>
      <c r="BR23" s="295">
        <v>46</v>
      </c>
      <c r="BS23" s="294">
        <v>46</v>
      </c>
      <c r="BT23" s="294">
        <v>46</v>
      </c>
      <c r="BU23" s="294">
        <v>10</v>
      </c>
      <c r="BV23" s="294">
        <v>10</v>
      </c>
      <c r="BW23" s="295">
        <v>10</v>
      </c>
      <c r="BX23" s="294">
        <v>10</v>
      </c>
      <c r="BY23" s="294">
        <v>10</v>
      </c>
      <c r="BZ23" s="294">
        <v>18</v>
      </c>
      <c r="CA23" s="294">
        <v>18</v>
      </c>
      <c r="CB23" s="295">
        <v>18</v>
      </c>
      <c r="CC23" s="294">
        <v>19</v>
      </c>
      <c r="CD23" s="294">
        <v>19</v>
      </c>
      <c r="CE23" s="294">
        <v>45</v>
      </c>
      <c r="CF23" s="294">
        <v>49</v>
      </c>
      <c r="CG23" s="295">
        <v>49</v>
      </c>
      <c r="CH23" s="294">
        <v>51</v>
      </c>
      <c r="CI23" s="294">
        <v>53</v>
      </c>
      <c r="CJ23" s="294">
        <v>3</v>
      </c>
      <c r="CK23" s="294">
        <v>3</v>
      </c>
      <c r="CL23" s="383">
        <v>3</v>
      </c>
      <c r="CM23" s="294">
        <v>3</v>
      </c>
      <c r="CN23" s="294">
        <v>3</v>
      </c>
      <c r="CO23" s="294">
        <v>12</v>
      </c>
      <c r="CP23" s="294">
        <v>12</v>
      </c>
      <c r="CQ23" s="295">
        <v>7</v>
      </c>
      <c r="CR23" s="294">
        <v>12</v>
      </c>
      <c r="CS23" s="294">
        <v>12</v>
      </c>
      <c r="CT23" s="228" t="s">
        <v>71</v>
      </c>
    </row>
    <row r="24" spans="1:100" ht="34.5" customHeight="1" x14ac:dyDescent="0.25">
      <c r="A24" s="316" t="s">
        <v>19</v>
      </c>
      <c r="B24" s="293" t="s">
        <v>385</v>
      </c>
      <c r="C24" s="294">
        <f t="shared" si="7"/>
        <v>123</v>
      </c>
      <c r="D24" s="294">
        <f t="shared" si="8"/>
        <v>179</v>
      </c>
      <c r="E24" s="294">
        <f t="shared" si="8"/>
        <v>179</v>
      </c>
      <c r="F24" s="294">
        <f t="shared" si="8"/>
        <v>238</v>
      </c>
      <c r="G24" s="294">
        <f t="shared" si="8"/>
        <v>278</v>
      </c>
      <c r="H24" s="294">
        <v>1</v>
      </c>
      <c r="I24" s="294">
        <v>7</v>
      </c>
      <c r="J24" s="295">
        <v>7</v>
      </c>
      <c r="K24" s="294">
        <v>14</v>
      </c>
      <c r="L24" s="294">
        <v>19</v>
      </c>
      <c r="M24" s="294">
        <v>6</v>
      </c>
      <c r="N24" s="294">
        <v>10</v>
      </c>
      <c r="O24" s="295">
        <v>10</v>
      </c>
      <c r="P24" s="294">
        <v>19</v>
      </c>
      <c r="Q24" s="294">
        <v>21</v>
      </c>
      <c r="R24" s="294"/>
      <c r="S24" s="294"/>
      <c r="T24" s="295"/>
      <c r="U24" s="294"/>
      <c r="V24" s="294"/>
      <c r="W24" s="294">
        <v>5</v>
      </c>
      <c r="X24" s="294">
        <v>7</v>
      </c>
      <c r="Y24" s="295">
        <v>7</v>
      </c>
      <c r="Z24" s="294">
        <v>10</v>
      </c>
      <c r="AA24" s="294">
        <v>12</v>
      </c>
      <c r="AB24" s="294">
        <v>24</v>
      </c>
      <c r="AC24" s="294">
        <v>24</v>
      </c>
      <c r="AD24" s="295">
        <v>24</v>
      </c>
      <c r="AE24" s="294">
        <v>24</v>
      </c>
      <c r="AF24" s="294">
        <v>24</v>
      </c>
      <c r="AG24" s="294">
        <v>10</v>
      </c>
      <c r="AH24" s="294">
        <v>26</v>
      </c>
      <c r="AI24" s="295">
        <v>26</v>
      </c>
      <c r="AJ24" s="294">
        <v>26</v>
      </c>
      <c r="AK24" s="294">
        <v>26</v>
      </c>
      <c r="AL24" s="294"/>
      <c r="AM24" s="294"/>
      <c r="AN24" s="295"/>
      <c r="AO24" s="294"/>
      <c r="AP24" s="294"/>
      <c r="AQ24" s="294">
        <v>23</v>
      </c>
      <c r="AR24" s="294">
        <v>25</v>
      </c>
      <c r="AS24" s="295">
        <v>25</v>
      </c>
      <c r="AT24" s="294">
        <v>26</v>
      </c>
      <c r="AU24" s="294">
        <v>26</v>
      </c>
      <c r="AV24" s="294"/>
      <c r="AW24" s="294"/>
      <c r="AX24" s="295"/>
      <c r="AY24" s="294"/>
      <c r="AZ24" s="294"/>
      <c r="BA24" s="294">
        <v>4</v>
      </c>
      <c r="BB24" s="294">
        <v>11</v>
      </c>
      <c r="BC24" s="389">
        <v>11</v>
      </c>
      <c r="BD24" s="294">
        <v>22</v>
      </c>
      <c r="BE24" s="294">
        <v>22</v>
      </c>
      <c r="BF24" s="294"/>
      <c r="BG24" s="294"/>
      <c r="BH24" s="295"/>
      <c r="BI24" s="294"/>
      <c r="BJ24" s="294"/>
      <c r="BK24" s="294">
        <v>26</v>
      </c>
      <c r="BL24" s="294">
        <v>36</v>
      </c>
      <c r="BM24" s="295">
        <v>36</v>
      </c>
      <c r="BN24" s="294">
        <v>55</v>
      </c>
      <c r="BO24" s="294">
        <v>75</v>
      </c>
      <c r="BP24" s="294">
        <v>9</v>
      </c>
      <c r="BQ24" s="294">
        <v>9</v>
      </c>
      <c r="BR24" s="295">
        <v>9</v>
      </c>
      <c r="BS24" s="294">
        <v>12</v>
      </c>
      <c r="BT24" s="294">
        <v>19</v>
      </c>
      <c r="BU24" s="294">
        <v>4</v>
      </c>
      <c r="BV24" s="294">
        <v>6</v>
      </c>
      <c r="BW24" s="295">
        <v>6</v>
      </c>
      <c r="BX24" s="294">
        <v>8</v>
      </c>
      <c r="BY24" s="294">
        <v>10</v>
      </c>
      <c r="BZ24" s="294">
        <v>5</v>
      </c>
      <c r="CA24" s="294">
        <v>5</v>
      </c>
      <c r="CB24" s="295">
        <v>5</v>
      </c>
      <c r="CC24" s="294">
        <v>6</v>
      </c>
      <c r="CD24" s="294">
        <v>6</v>
      </c>
      <c r="CE24" s="294">
        <v>6</v>
      </c>
      <c r="CF24" s="294">
        <v>12</v>
      </c>
      <c r="CG24" s="295">
        <v>12</v>
      </c>
      <c r="CH24" s="294">
        <v>14</v>
      </c>
      <c r="CI24" s="294">
        <v>16</v>
      </c>
      <c r="CJ24" s="294"/>
      <c r="CK24" s="294"/>
      <c r="CL24" s="295"/>
      <c r="CM24" s="294"/>
      <c r="CN24" s="294"/>
      <c r="CO24" s="294"/>
      <c r="CP24" s="294">
        <v>1</v>
      </c>
      <c r="CQ24" s="295">
        <v>1</v>
      </c>
      <c r="CR24" s="294">
        <v>2</v>
      </c>
      <c r="CS24" s="294">
        <v>2</v>
      </c>
      <c r="CT24" s="228"/>
    </row>
    <row r="25" spans="1:100" ht="31.5" x14ac:dyDescent="0.25">
      <c r="A25" s="316" t="s">
        <v>298</v>
      </c>
      <c r="B25" s="293" t="s">
        <v>302</v>
      </c>
      <c r="C25" s="294">
        <f t="shared" si="7"/>
        <v>88</v>
      </c>
      <c r="D25" s="294">
        <f t="shared" si="8"/>
        <v>134</v>
      </c>
      <c r="E25" s="294">
        <f t="shared" si="8"/>
        <v>131</v>
      </c>
      <c r="F25" s="294">
        <f t="shared" si="8"/>
        <v>190</v>
      </c>
      <c r="G25" s="294">
        <f t="shared" si="8"/>
        <v>249</v>
      </c>
      <c r="H25" s="294">
        <v>1</v>
      </c>
      <c r="I25" s="294">
        <v>2</v>
      </c>
      <c r="J25" s="295">
        <v>2</v>
      </c>
      <c r="K25" s="294">
        <v>7</v>
      </c>
      <c r="L25" s="294">
        <v>11</v>
      </c>
      <c r="M25" s="294">
        <v>3</v>
      </c>
      <c r="N25" s="294">
        <v>6</v>
      </c>
      <c r="O25" s="295">
        <v>6</v>
      </c>
      <c r="P25" s="294">
        <v>11</v>
      </c>
      <c r="Q25" s="294">
        <v>16</v>
      </c>
      <c r="R25" s="294"/>
      <c r="S25" s="294"/>
      <c r="T25" s="295"/>
      <c r="U25" s="294"/>
      <c r="V25" s="294"/>
      <c r="W25" s="294">
        <v>4</v>
      </c>
      <c r="X25" s="294">
        <v>7</v>
      </c>
      <c r="Y25" s="295">
        <v>7</v>
      </c>
      <c r="Z25" s="294">
        <v>10</v>
      </c>
      <c r="AA25" s="294">
        <v>12</v>
      </c>
      <c r="AB25" s="294">
        <v>8</v>
      </c>
      <c r="AC25" s="294">
        <v>11</v>
      </c>
      <c r="AD25" s="295">
        <v>11</v>
      </c>
      <c r="AE25" s="294">
        <v>16</v>
      </c>
      <c r="AF25" s="294">
        <v>20</v>
      </c>
      <c r="AG25" s="294">
        <v>6</v>
      </c>
      <c r="AH25" s="294">
        <v>18</v>
      </c>
      <c r="AI25" s="295">
        <v>18</v>
      </c>
      <c r="AJ25" s="294">
        <v>22</v>
      </c>
      <c r="AK25" s="294">
        <v>26</v>
      </c>
      <c r="AL25" s="294"/>
      <c r="AM25" s="294"/>
      <c r="AN25" s="295"/>
      <c r="AO25" s="294"/>
      <c r="AP25" s="294"/>
      <c r="AQ25" s="294">
        <v>23</v>
      </c>
      <c r="AR25" s="294">
        <v>25</v>
      </c>
      <c r="AS25" s="295">
        <v>25</v>
      </c>
      <c r="AT25" s="294">
        <v>26</v>
      </c>
      <c r="AU25" s="294">
        <v>26</v>
      </c>
      <c r="AV25" s="294">
        <v>0</v>
      </c>
      <c r="AW25" s="294">
        <v>0</v>
      </c>
      <c r="AX25" s="295"/>
      <c r="AY25" s="294">
        <v>0</v>
      </c>
      <c r="AZ25" s="294">
        <v>0</v>
      </c>
      <c r="BA25" s="294">
        <v>2</v>
      </c>
      <c r="BB25" s="294">
        <v>6</v>
      </c>
      <c r="BC25" s="389">
        <v>6</v>
      </c>
      <c r="BD25" s="294">
        <v>12</v>
      </c>
      <c r="BE25" s="294">
        <v>17</v>
      </c>
      <c r="BF25" s="294"/>
      <c r="BG25" s="294"/>
      <c r="BH25" s="295"/>
      <c r="BI25" s="294"/>
      <c r="BJ25" s="294"/>
      <c r="BK25" s="294">
        <v>26</v>
      </c>
      <c r="BL25" s="294">
        <v>36</v>
      </c>
      <c r="BM25" s="295">
        <v>36</v>
      </c>
      <c r="BN25" s="294">
        <v>55</v>
      </c>
      <c r="BO25" s="294">
        <v>75</v>
      </c>
      <c r="BP25" s="294">
        <v>6</v>
      </c>
      <c r="BQ25" s="294">
        <v>6</v>
      </c>
      <c r="BR25" s="295">
        <v>6</v>
      </c>
      <c r="BS25" s="294">
        <v>9</v>
      </c>
      <c r="BT25" s="294">
        <v>19</v>
      </c>
      <c r="BU25" s="294">
        <v>1</v>
      </c>
      <c r="BV25" s="294">
        <v>2</v>
      </c>
      <c r="BW25" s="295">
        <v>2</v>
      </c>
      <c r="BX25" s="294">
        <v>4</v>
      </c>
      <c r="BY25" s="294">
        <v>6</v>
      </c>
      <c r="BZ25" s="294">
        <v>2</v>
      </c>
      <c r="CA25" s="294">
        <v>3</v>
      </c>
      <c r="CB25" s="295">
        <v>3</v>
      </c>
      <c r="CC25" s="294">
        <v>3</v>
      </c>
      <c r="CD25" s="294">
        <v>4</v>
      </c>
      <c r="CE25" s="294">
        <v>6</v>
      </c>
      <c r="CF25" s="294">
        <v>12</v>
      </c>
      <c r="CG25" s="295">
        <v>9</v>
      </c>
      <c r="CH25" s="294">
        <v>14</v>
      </c>
      <c r="CI25" s="294">
        <v>16</v>
      </c>
      <c r="CJ25" s="294"/>
      <c r="CK25" s="294"/>
      <c r="CL25" s="295">
        <v>0</v>
      </c>
      <c r="CM25" s="294"/>
      <c r="CN25" s="294"/>
      <c r="CO25" s="294">
        <v>0</v>
      </c>
      <c r="CP25" s="294">
        <v>0</v>
      </c>
      <c r="CQ25" s="295"/>
      <c r="CR25" s="294">
        <v>1</v>
      </c>
      <c r="CS25" s="294">
        <v>1</v>
      </c>
      <c r="CT25" s="228"/>
    </row>
    <row r="26" spans="1:100" s="160" customFormat="1" ht="31.5" x14ac:dyDescent="0.25">
      <c r="A26" s="316" t="s">
        <v>299</v>
      </c>
      <c r="B26" s="296" t="s">
        <v>303</v>
      </c>
      <c r="C26" s="157">
        <f>IF(ISNUMBER(C25/C24),C25/C24,"")</f>
        <v>0.71544715447154472</v>
      </c>
      <c r="D26" s="157">
        <f t="shared" ref="D26:CJ26" si="9">IF(ISNUMBER(D25/D24),D25/D24,"")</f>
        <v>0.74860335195530725</v>
      </c>
      <c r="E26" s="157">
        <f>IF(ISNUMBER(E25/E24),E25/E24,"")</f>
        <v>0.73184357541899436</v>
      </c>
      <c r="F26" s="157">
        <f t="shared" si="9"/>
        <v>0.79831932773109249</v>
      </c>
      <c r="G26" s="157">
        <f t="shared" si="9"/>
        <v>0.89568345323741005</v>
      </c>
      <c r="H26" s="157">
        <f t="shared" si="9"/>
        <v>1</v>
      </c>
      <c r="I26" s="157">
        <f t="shared" si="9"/>
        <v>0.2857142857142857</v>
      </c>
      <c r="J26" s="332">
        <f t="shared" si="9"/>
        <v>0.2857142857142857</v>
      </c>
      <c r="K26" s="157">
        <f t="shared" si="9"/>
        <v>0.5</v>
      </c>
      <c r="L26" s="157">
        <f t="shared" si="9"/>
        <v>0.57894736842105265</v>
      </c>
      <c r="M26" s="157">
        <f t="shared" si="9"/>
        <v>0.5</v>
      </c>
      <c r="N26" s="157">
        <f t="shared" si="9"/>
        <v>0.6</v>
      </c>
      <c r="O26" s="332">
        <f t="shared" si="9"/>
        <v>0.6</v>
      </c>
      <c r="P26" s="157">
        <f t="shared" si="9"/>
        <v>0.57894736842105265</v>
      </c>
      <c r="Q26" s="157">
        <f t="shared" si="9"/>
        <v>0.76190476190476186</v>
      </c>
      <c r="R26" s="157" t="str">
        <f t="shared" si="9"/>
        <v/>
      </c>
      <c r="S26" s="157" t="str">
        <f t="shared" si="9"/>
        <v/>
      </c>
      <c r="T26" s="332" t="str">
        <f t="shared" si="9"/>
        <v/>
      </c>
      <c r="U26" s="157" t="str">
        <f t="shared" si="9"/>
        <v/>
      </c>
      <c r="V26" s="157" t="str">
        <f t="shared" si="9"/>
        <v/>
      </c>
      <c r="W26" s="157">
        <f t="shared" si="9"/>
        <v>0.8</v>
      </c>
      <c r="X26" s="157">
        <f t="shared" si="9"/>
        <v>1</v>
      </c>
      <c r="Y26" s="332">
        <f t="shared" si="9"/>
        <v>1</v>
      </c>
      <c r="Z26" s="157">
        <f t="shared" si="9"/>
        <v>1</v>
      </c>
      <c r="AA26" s="157">
        <f t="shared" si="9"/>
        <v>1</v>
      </c>
      <c r="AB26" s="157">
        <f t="shared" si="9"/>
        <v>0.33333333333333331</v>
      </c>
      <c r="AC26" s="157">
        <f t="shared" si="9"/>
        <v>0.45833333333333331</v>
      </c>
      <c r="AD26" s="332">
        <f t="shared" si="9"/>
        <v>0.45833333333333331</v>
      </c>
      <c r="AE26" s="157">
        <f t="shared" si="9"/>
        <v>0.66666666666666663</v>
      </c>
      <c r="AF26" s="157">
        <f t="shared" si="9"/>
        <v>0.83333333333333337</v>
      </c>
      <c r="AG26" s="157">
        <f t="shared" si="9"/>
        <v>0.6</v>
      </c>
      <c r="AH26" s="157">
        <f t="shared" si="9"/>
        <v>0.69230769230769229</v>
      </c>
      <c r="AI26" s="332">
        <f t="shared" si="9"/>
        <v>0.69230769230769229</v>
      </c>
      <c r="AJ26" s="157">
        <f t="shared" si="9"/>
        <v>0.84615384615384615</v>
      </c>
      <c r="AK26" s="157">
        <f t="shared" si="9"/>
        <v>1</v>
      </c>
      <c r="AL26" s="157" t="str">
        <f t="shared" si="9"/>
        <v/>
      </c>
      <c r="AM26" s="157" t="str">
        <f t="shared" si="9"/>
        <v/>
      </c>
      <c r="AN26" s="332" t="str">
        <f t="shared" si="9"/>
        <v/>
      </c>
      <c r="AO26" s="157" t="str">
        <f t="shared" si="9"/>
        <v/>
      </c>
      <c r="AP26" s="157" t="str">
        <f t="shared" si="9"/>
        <v/>
      </c>
      <c r="AQ26" s="157">
        <f t="shared" si="9"/>
        <v>1</v>
      </c>
      <c r="AR26" s="157">
        <f t="shared" si="9"/>
        <v>1</v>
      </c>
      <c r="AS26" s="332">
        <f t="shared" si="9"/>
        <v>1</v>
      </c>
      <c r="AT26" s="157">
        <f t="shared" si="9"/>
        <v>1</v>
      </c>
      <c r="AU26" s="157">
        <f t="shared" si="9"/>
        <v>1</v>
      </c>
      <c r="AV26" s="157" t="str">
        <f t="shared" si="9"/>
        <v/>
      </c>
      <c r="AW26" s="157" t="str">
        <f t="shared" si="9"/>
        <v/>
      </c>
      <c r="AX26" s="332" t="str">
        <f t="shared" si="9"/>
        <v/>
      </c>
      <c r="AY26" s="157" t="str">
        <f t="shared" si="9"/>
        <v/>
      </c>
      <c r="AZ26" s="157" t="str">
        <f t="shared" si="9"/>
        <v/>
      </c>
      <c r="BA26" s="157">
        <f t="shared" si="9"/>
        <v>0.5</v>
      </c>
      <c r="BB26" s="157">
        <f t="shared" si="9"/>
        <v>0.54545454545454541</v>
      </c>
      <c r="BC26" s="390">
        <f t="shared" si="9"/>
        <v>0.54545454545454541</v>
      </c>
      <c r="BD26" s="157">
        <f t="shared" si="9"/>
        <v>0.54545454545454541</v>
      </c>
      <c r="BE26" s="157">
        <f t="shared" si="9"/>
        <v>0.77272727272727271</v>
      </c>
      <c r="BF26" s="157" t="str">
        <f t="shared" si="9"/>
        <v/>
      </c>
      <c r="BG26" s="157" t="str">
        <f t="shared" si="9"/>
        <v/>
      </c>
      <c r="BH26" s="332" t="str">
        <f t="shared" si="9"/>
        <v/>
      </c>
      <c r="BI26" s="157" t="str">
        <f t="shared" si="9"/>
        <v/>
      </c>
      <c r="BJ26" s="157" t="str">
        <f t="shared" si="9"/>
        <v/>
      </c>
      <c r="BK26" s="157">
        <f t="shared" si="9"/>
        <v>1</v>
      </c>
      <c r="BL26" s="157">
        <f t="shared" si="9"/>
        <v>1</v>
      </c>
      <c r="BM26" s="332">
        <f t="shared" si="9"/>
        <v>1</v>
      </c>
      <c r="BN26" s="157">
        <f t="shared" si="9"/>
        <v>1</v>
      </c>
      <c r="BO26" s="157">
        <f t="shared" si="9"/>
        <v>1</v>
      </c>
      <c r="BP26" s="157">
        <f t="shared" si="9"/>
        <v>0.66666666666666663</v>
      </c>
      <c r="BQ26" s="157">
        <f t="shared" si="9"/>
        <v>0.66666666666666663</v>
      </c>
      <c r="BR26" s="332">
        <f t="shared" si="9"/>
        <v>0.66666666666666663</v>
      </c>
      <c r="BS26" s="157">
        <f t="shared" si="9"/>
        <v>0.75</v>
      </c>
      <c r="BT26" s="157">
        <f t="shared" si="9"/>
        <v>1</v>
      </c>
      <c r="BU26" s="157">
        <f t="shared" si="9"/>
        <v>0.25</v>
      </c>
      <c r="BV26" s="157">
        <f t="shared" si="9"/>
        <v>0.33333333333333331</v>
      </c>
      <c r="BW26" s="332">
        <f t="shared" si="9"/>
        <v>0.33333333333333331</v>
      </c>
      <c r="BX26" s="157">
        <f t="shared" si="9"/>
        <v>0.5</v>
      </c>
      <c r="BY26" s="157">
        <f t="shared" si="9"/>
        <v>0.6</v>
      </c>
      <c r="BZ26" s="157">
        <f t="shared" si="9"/>
        <v>0.4</v>
      </c>
      <c r="CA26" s="157">
        <f t="shared" si="9"/>
        <v>0.6</v>
      </c>
      <c r="CB26" s="332">
        <f t="shared" si="9"/>
        <v>0.6</v>
      </c>
      <c r="CC26" s="157">
        <f t="shared" si="9"/>
        <v>0.5</v>
      </c>
      <c r="CD26" s="157">
        <f t="shared" si="9"/>
        <v>0.66666666666666663</v>
      </c>
      <c r="CE26" s="157">
        <f t="shared" si="9"/>
        <v>1</v>
      </c>
      <c r="CF26" s="157">
        <f t="shared" si="9"/>
        <v>1</v>
      </c>
      <c r="CG26" s="332">
        <f t="shared" si="9"/>
        <v>0.75</v>
      </c>
      <c r="CH26" s="157">
        <f t="shared" si="9"/>
        <v>1</v>
      </c>
      <c r="CI26" s="157">
        <f t="shared" si="9"/>
        <v>1</v>
      </c>
      <c r="CJ26" s="157" t="str">
        <f t="shared" si="9"/>
        <v/>
      </c>
      <c r="CK26" s="157" t="str">
        <f t="shared" ref="CK26:CS26" si="10">IF(ISNUMBER(CK25/CK24),CK25/CK24,"")</f>
        <v/>
      </c>
      <c r="CL26" s="332" t="str">
        <f t="shared" si="10"/>
        <v/>
      </c>
      <c r="CM26" s="157" t="str">
        <f t="shared" si="10"/>
        <v/>
      </c>
      <c r="CN26" s="157" t="str">
        <f t="shared" si="10"/>
        <v/>
      </c>
      <c r="CO26" s="157" t="str">
        <f t="shared" si="10"/>
        <v/>
      </c>
      <c r="CP26" s="157">
        <f t="shared" si="10"/>
        <v>0</v>
      </c>
      <c r="CQ26" s="332">
        <f t="shared" si="10"/>
        <v>0</v>
      </c>
      <c r="CR26" s="157">
        <f t="shared" si="10"/>
        <v>0.5</v>
      </c>
      <c r="CS26" s="157">
        <f t="shared" si="10"/>
        <v>0.5</v>
      </c>
      <c r="CT26" s="159"/>
    </row>
    <row r="27" spans="1:100" ht="31.5" x14ac:dyDescent="0.25">
      <c r="A27" s="316" t="s">
        <v>436</v>
      </c>
      <c r="B27" s="293" t="s">
        <v>552</v>
      </c>
      <c r="C27" s="294">
        <f>SUMIF($H$3:$CS$3,C$3,$H27:$CS27)</f>
        <v>51</v>
      </c>
      <c r="D27" s="294">
        <f>SUMIF($H$3:$CS$3,D$3,$H27:$CS27)</f>
        <v>59</v>
      </c>
      <c r="E27" s="294">
        <f>SUMIF($H$3:$CS$3,E$3,$H27:$CS27)</f>
        <v>56</v>
      </c>
      <c r="F27" s="294">
        <f>SUMIF($H$3:$CS$3,F$3,$H27:$CS27)</f>
        <v>76</v>
      </c>
      <c r="G27" s="294">
        <f>SUMIF($H$3:$CS$3,G$3,$H27:$CS27)</f>
        <v>91</v>
      </c>
      <c r="H27" s="294">
        <v>1</v>
      </c>
      <c r="I27" s="294">
        <v>1</v>
      </c>
      <c r="J27" s="295">
        <v>1</v>
      </c>
      <c r="K27" s="294">
        <v>2</v>
      </c>
      <c r="L27" s="294">
        <v>2</v>
      </c>
      <c r="M27" s="294">
        <v>1</v>
      </c>
      <c r="N27" s="294">
        <v>1</v>
      </c>
      <c r="O27" s="295">
        <v>1</v>
      </c>
      <c r="P27" s="294">
        <v>2</v>
      </c>
      <c r="Q27" s="294">
        <v>3</v>
      </c>
      <c r="R27" s="294">
        <v>3</v>
      </c>
      <c r="S27" s="294">
        <v>3</v>
      </c>
      <c r="T27" s="295">
        <v>3</v>
      </c>
      <c r="U27" s="294">
        <v>4</v>
      </c>
      <c r="V27" s="294">
        <v>5</v>
      </c>
      <c r="W27" s="294">
        <v>1</v>
      </c>
      <c r="X27" s="294">
        <v>3</v>
      </c>
      <c r="Y27" s="295">
        <v>3</v>
      </c>
      <c r="Z27" s="294">
        <v>5</v>
      </c>
      <c r="AA27" s="294">
        <v>8</v>
      </c>
      <c r="AB27" s="294">
        <v>3</v>
      </c>
      <c r="AC27" s="294">
        <v>3</v>
      </c>
      <c r="AD27" s="295">
        <v>3</v>
      </c>
      <c r="AE27" s="294">
        <v>4</v>
      </c>
      <c r="AF27" s="294">
        <v>5</v>
      </c>
      <c r="AG27" s="294">
        <v>3</v>
      </c>
      <c r="AH27" s="294">
        <v>3</v>
      </c>
      <c r="AI27" s="295">
        <v>4</v>
      </c>
      <c r="AJ27" s="294">
        <v>6</v>
      </c>
      <c r="AK27" s="294">
        <v>8</v>
      </c>
      <c r="AL27" s="294"/>
      <c r="AM27" s="294"/>
      <c r="AN27" s="295"/>
      <c r="AO27" s="294"/>
      <c r="AP27" s="294"/>
      <c r="AQ27" s="294">
        <v>30</v>
      </c>
      <c r="AR27" s="294">
        <v>30</v>
      </c>
      <c r="AS27" s="295">
        <v>30</v>
      </c>
      <c r="AT27" s="294">
        <v>30</v>
      </c>
      <c r="AU27" s="294">
        <v>30</v>
      </c>
      <c r="AV27" s="294">
        <v>1</v>
      </c>
      <c r="AW27" s="294">
        <v>2</v>
      </c>
      <c r="AX27" s="295">
        <v>2</v>
      </c>
      <c r="AY27" s="294">
        <v>3</v>
      </c>
      <c r="AZ27" s="294">
        <v>3</v>
      </c>
      <c r="BA27" s="294">
        <v>1</v>
      </c>
      <c r="BB27" s="294">
        <v>2</v>
      </c>
      <c r="BC27" s="389">
        <v>1</v>
      </c>
      <c r="BD27" s="294">
        <v>4</v>
      </c>
      <c r="BE27" s="294">
        <v>7</v>
      </c>
      <c r="BF27" s="294"/>
      <c r="BG27" s="294"/>
      <c r="BH27" s="295"/>
      <c r="BI27" s="294"/>
      <c r="BJ27" s="294"/>
      <c r="BK27" s="294">
        <v>2</v>
      </c>
      <c r="BL27" s="294">
        <v>2</v>
      </c>
      <c r="BM27" s="295">
        <v>2</v>
      </c>
      <c r="BN27" s="294">
        <v>4</v>
      </c>
      <c r="BO27" s="294">
        <v>5</v>
      </c>
      <c r="BP27" s="294">
        <v>1</v>
      </c>
      <c r="BQ27" s="294">
        <v>3</v>
      </c>
      <c r="BR27" s="295">
        <v>3</v>
      </c>
      <c r="BS27" s="294">
        <v>4</v>
      </c>
      <c r="BT27" s="294">
        <v>5</v>
      </c>
      <c r="BU27" s="294">
        <v>0</v>
      </c>
      <c r="BV27" s="294">
        <v>0</v>
      </c>
      <c r="BW27" s="295"/>
      <c r="BX27" s="294">
        <v>0</v>
      </c>
      <c r="BY27" s="294">
        <v>1</v>
      </c>
      <c r="BZ27" s="294">
        <v>0</v>
      </c>
      <c r="CA27" s="294">
        <v>1</v>
      </c>
      <c r="CB27" s="295">
        <v>1</v>
      </c>
      <c r="CC27" s="294">
        <v>1</v>
      </c>
      <c r="CD27" s="294">
        <v>1</v>
      </c>
      <c r="CE27" s="294">
        <v>2</v>
      </c>
      <c r="CF27" s="294">
        <v>3</v>
      </c>
      <c r="CG27" s="295">
        <v>0</v>
      </c>
      <c r="CH27" s="294">
        <v>4</v>
      </c>
      <c r="CI27" s="294">
        <v>5</v>
      </c>
      <c r="CJ27" s="294">
        <v>2</v>
      </c>
      <c r="CK27" s="294">
        <v>2</v>
      </c>
      <c r="CL27" s="400">
        <v>2</v>
      </c>
      <c r="CM27" s="294">
        <v>2</v>
      </c>
      <c r="CN27" s="294">
        <v>2</v>
      </c>
      <c r="CO27" s="294"/>
      <c r="CP27" s="294"/>
      <c r="CQ27" s="295"/>
      <c r="CR27" s="294">
        <v>1</v>
      </c>
      <c r="CS27" s="294">
        <v>1</v>
      </c>
      <c r="CT27" s="228"/>
    </row>
    <row r="28" spans="1:100" s="160" customFormat="1" ht="31.5" x14ac:dyDescent="0.25">
      <c r="A28" s="316" t="s">
        <v>649</v>
      </c>
      <c r="B28" s="296" t="s">
        <v>553</v>
      </c>
      <c r="C28" s="237">
        <f>IF(ISNUMBER(C27/C24),C27/C24,"")</f>
        <v>0.41463414634146339</v>
      </c>
      <c r="D28" s="237">
        <f t="shared" ref="D28:CE28" si="11">IF(ISNUMBER(D27/D24),D27/D24,"")</f>
        <v>0.32960893854748602</v>
      </c>
      <c r="E28" s="237">
        <f t="shared" si="11"/>
        <v>0.31284916201117319</v>
      </c>
      <c r="F28" s="237">
        <f t="shared" si="11"/>
        <v>0.31932773109243695</v>
      </c>
      <c r="G28" s="237">
        <f t="shared" si="11"/>
        <v>0.3273381294964029</v>
      </c>
      <c r="H28" s="237">
        <f t="shared" si="11"/>
        <v>1</v>
      </c>
      <c r="I28" s="237">
        <f t="shared" si="11"/>
        <v>0.14285714285714285</v>
      </c>
      <c r="J28" s="333">
        <f t="shared" si="11"/>
        <v>0.14285714285714285</v>
      </c>
      <c r="K28" s="237">
        <f t="shared" si="11"/>
        <v>0.14285714285714285</v>
      </c>
      <c r="L28" s="237">
        <f t="shared" si="11"/>
        <v>0.10526315789473684</v>
      </c>
      <c r="M28" s="237">
        <f t="shared" si="11"/>
        <v>0.16666666666666666</v>
      </c>
      <c r="N28" s="237">
        <f t="shared" si="11"/>
        <v>0.1</v>
      </c>
      <c r="O28" s="333">
        <f t="shared" si="11"/>
        <v>0.1</v>
      </c>
      <c r="P28" s="237">
        <f t="shared" si="11"/>
        <v>0.10526315789473684</v>
      </c>
      <c r="Q28" s="237">
        <f t="shared" si="11"/>
        <v>0.14285714285714285</v>
      </c>
      <c r="R28" s="237" t="str">
        <f t="shared" si="11"/>
        <v/>
      </c>
      <c r="S28" s="237" t="str">
        <f t="shared" si="11"/>
        <v/>
      </c>
      <c r="T28" s="333" t="str">
        <f t="shared" si="11"/>
        <v/>
      </c>
      <c r="U28" s="237" t="str">
        <f t="shared" si="11"/>
        <v/>
      </c>
      <c r="V28" s="237" t="str">
        <f t="shared" si="11"/>
        <v/>
      </c>
      <c r="W28" s="237">
        <f t="shared" si="11"/>
        <v>0.2</v>
      </c>
      <c r="X28" s="237">
        <f t="shared" si="11"/>
        <v>0.42857142857142855</v>
      </c>
      <c r="Y28" s="332">
        <f t="shared" si="11"/>
        <v>0.42857142857142855</v>
      </c>
      <c r="Z28" s="237">
        <f t="shared" si="11"/>
        <v>0.5</v>
      </c>
      <c r="AA28" s="237">
        <f t="shared" si="11"/>
        <v>0.66666666666666663</v>
      </c>
      <c r="AB28" s="237">
        <f t="shared" si="11"/>
        <v>0.125</v>
      </c>
      <c r="AC28" s="237">
        <f t="shared" si="11"/>
        <v>0.125</v>
      </c>
      <c r="AD28" s="332">
        <f t="shared" si="11"/>
        <v>0.125</v>
      </c>
      <c r="AE28" s="237">
        <f t="shared" si="11"/>
        <v>0.16666666666666666</v>
      </c>
      <c r="AF28" s="237">
        <f t="shared" si="11"/>
        <v>0.20833333333333334</v>
      </c>
      <c r="AG28" s="237">
        <f t="shared" si="11"/>
        <v>0.3</v>
      </c>
      <c r="AH28" s="237">
        <f t="shared" si="11"/>
        <v>0.11538461538461539</v>
      </c>
      <c r="AI28" s="333">
        <f t="shared" si="11"/>
        <v>0.15384615384615385</v>
      </c>
      <c r="AJ28" s="237">
        <f t="shared" si="11"/>
        <v>0.23076923076923078</v>
      </c>
      <c r="AK28" s="237">
        <f t="shared" si="11"/>
        <v>0.30769230769230771</v>
      </c>
      <c r="AL28" s="237" t="str">
        <f t="shared" si="11"/>
        <v/>
      </c>
      <c r="AM28" s="237" t="str">
        <f t="shared" si="11"/>
        <v/>
      </c>
      <c r="AN28" s="333" t="str">
        <f t="shared" si="11"/>
        <v/>
      </c>
      <c r="AO28" s="237" t="str">
        <f t="shared" si="11"/>
        <v/>
      </c>
      <c r="AP28" s="237" t="str">
        <f t="shared" si="11"/>
        <v/>
      </c>
      <c r="AQ28" s="237">
        <f t="shared" si="11"/>
        <v>1.3043478260869565</v>
      </c>
      <c r="AR28" s="237">
        <f t="shared" si="11"/>
        <v>1.2</v>
      </c>
      <c r="AS28" s="332">
        <f t="shared" si="11"/>
        <v>1.2</v>
      </c>
      <c r="AT28" s="237">
        <f t="shared" si="11"/>
        <v>1.1538461538461537</v>
      </c>
      <c r="AU28" s="237">
        <f t="shared" si="11"/>
        <v>1.1538461538461537</v>
      </c>
      <c r="AV28" s="237" t="str">
        <f t="shared" si="11"/>
        <v/>
      </c>
      <c r="AW28" s="237" t="str">
        <f t="shared" si="11"/>
        <v/>
      </c>
      <c r="AX28" s="332" t="str">
        <f t="shared" si="11"/>
        <v/>
      </c>
      <c r="AY28" s="237" t="str">
        <f t="shared" si="11"/>
        <v/>
      </c>
      <c r="AZ28" s="237" t="str">
        <f t="shared" si="11"/>
        <v/>
      </c>
      <c r="BA28" s="237">
        <f t="shared" si="11"/>
        <v>0.25</v>
      </c>
      <c r="BB28" s="237">
        <f t="shared" si="11"/>
        <v>0.18181818181818182</v>
      </c>
      <c r="BC28" s="391">
        <f t="shared" si="11"/>
        <v>9.0909090909090912E-2</v>
      </c>
      <c r="BD28" s="237">
        <f t="shared" si="11"/>
        <v>0.18181818181818182</v>
      </c>
      <c r="BE28" s="237">
        <f t="shared" si="11"/>
        <v>0.31818181818181818</v>
      </c>
      <c r="BF28" s="237" t="str">
        <f t="shared" si="11"/>
        <v/>
      </c>
      <c r="BG28" s="237" t="str">
        <f t="shared" si="11"/>
        <v/>
      </c>
      <c r="BH28" s="332" t="str">
        <f t="shared" si="11"/>
        <v/>
      </c>
      <c r="BI28" s="237" t="str">
        <f t="shared" si="11"/>
        <v/>
      </c>
      <c r="BJ28" s="237" t="str">
        <f t="shared" si="11"/>
        <v/>
      </c>
      <c r="BK28" s="237">
        <f t="shared" si="11"/>
        <v>7.6923076923076927E-2</v>
      </c>
      <c r="BL28" s="237">
        <f t="shared" si="11"/>
        <v>5.5555555555555552E-2</v>
      </c>
      <c r="BM28" s="332">
        <f t="shared" si="11"/>
        <v>5.5555555555555552E-2</v>
      </c>
      <c r="BN28" s="237">
        <f t="shared" si="11"/>
        <v>7.2727272727272724E-2</v>
      </c>
      <c r="BO28" s="237">
        <f t="shared" si="11"/>
        <v>6.6666666666666666E-2</v>
      </c>
      <c r="BP28" s="237">
        <f t="shared" si="11"/>
        <v>0.1111111111111111</v>
      </c>
      <c r="BQ28" s="237">
        <f t="shared" si="11"/>
        <v>0.33333333333333331</v>
      </c>
      <c r="BR28" s="333">
        <f t="shared" si="11"/>
        <v>0.33333333333333331</v>
      </c>
      <c r="BS28" s="237">
        <f t="shared" si="11"/>
        <v>0.33333333333333331</v>
      </c>
      <c r="BT28" s="237">
        <f t="shared" si="11"/>
        <v>0.26315789473684209</v>
      </c>
      <c r="BU28" s="237">
        <f t="shared" si="11"/>
        <v>0</v>
      </c>
      <c r="BV28" s="237">
        <f t="shared" si="11"/>
        <v>0</v>
      </c>
      <c r="BW28" s="332">
        <f t="shared" si="11"/>
        <v>0</v>
      </c>
      <c r="BX28" s="237">
        <f t="shared" si="11"/>
        <v>0</v>
      </c>
      <c r="BY28" s="237">
        <f t="shared" si="11"/>
        <v>0.1</v>
      </c>
      <c r="BZ28" s="237">
        <f t="shared" si="11"/>
        <v>0</v>
      </c>
      <c r="CA28" s="237">
        <f t="shared" si="11"/>
        <v>0.2</v>
      </c>
      <c r="CB28" s="333">
        <v>0.2</v>
      </c>
      <c r="CC28" s="237">
        <f t="shared" si="11"/>
        <v>0.16666666666666666</v>
      </c>
      <c r="CD28" s="237">
        <f t="shared" si="11"/>
        <v>0.16666666666666666</v>
      </c>
      <c r="CE28" s="237">
        <f t="shared" si="11"/>
        <v>0.33333333333333331</v>
      </c>
      <c r="CF28" s="237">
        <f t="shared" ref="CF28:CS28" si="12">IF(ISNUMBER(CF27/CF24),CF27/CF24,"")</f>
        <v>0.25</v>
      </c>
      <c r="CG28" s="333">
        <f t="shared" si="12"/>
        <v>0</v>
      </c>
      <c r="CH28" s="237">
        <f t="shared" si="12"/>
        <v>0.2857142857142857</v>
      </c>
      <c r="CI28" s="237">
        <f t="shared" si="12"/>
        <v>0.3125</v>
      </c>
      <c r="CJ28" s="237" t="str">
        <f t="shared" si="12"/>
        <v/>
      </c>
      <c r="CK28" s="237" t="str">
        <f t="shared" si="12"/>
        <v/>
      </c>
      <c r="CL28" s="332" t="str">
        <f t="shared" si="12"/>
        <v/>
      </c>
      <c r="CM28" s="237" t="str">
        <f t="shared" si="12"/>
        <v/>
      </c>
      <c r="CN28" s="237" t="str">
        <f t="shared" si="12"/>
        <v/>
      </c>
      <c r="CO28" s="237" t="str">
        <f t="shared" si="12"/>
        <v/>
      </c>
      <c r="CP28" s="237">
        <f t="shared" si="12"/>
        <v>0</v>
      </c>
      <c r="CQ28" s="332">
        <f t="shared" si="12"/>
        <v>0</v>
      </c>
      <c r="CR28" s="237">
        <f t="shared" si="12"/>
        <v>0.5</v>
      </c>
      <c r="CS28" s="237">
        <f t="shared" si="12"/>
        <v>0.5</v>
      </c>
      <c r="CT28" s="159"/>
    </row>
    <row r="29" spans="1:100" ht="37.5" customHeight="1" x14ac:dyDescent="0.25">
      <c r="A29" s="316" t="s">
        <v>650</v>
      </c>
      <c r="B29" s="293" t="s">
        <v>301</v>
      </c>
      <c r="C29" s="294">
        <f>SUMIF($H$3:$CS$3,C$3,$H29:$CS29)</f>
        <v>548</v>
      </c>
      <c r="D29" s="294">
        <f>SUMIF($H$3:$CS$3,D$3,$H29:$CS29)</f>
        <v>552</v>
      </c>
      <c r="E29" s="294">
        <f>SUMIF($H$3:$CS$3,E$3,$H29:$CS29)</f>
        <v>549</v>
      </c>
      <c r="F29" s="294">
        <f>SUMIF($H$3:$CS$3,F$3,$H29:$CS29)</f>
        <v>570</v>
      </c>
      <c r="G29" s="294">
        <f>SUMIF($H$3:$CS$3,G$3,$H29:$CS29)</f>
        <v>580</v>
      </c>
      <c r="H29" s="294">
        <v>44</v>
      </c>
      <c r="I29" s="294">
        <v>44</v>
      </c>
      <c r="J29" s="295">
        <v>44</v>
      </c>
      <c r="K29" s="294">
        <v>45</v>
      </c>
      <c r="L29" s="294">
        <v>50</v>
      </c>
      <c r="M29" s="294">
        <v>42</v>
      </c>
      <c r="N29" s="294">
        <v>46</v>
      </c>
      <c r="O29" s="295">
        <v>46</v>
      </c>
      <c r="P29" s="294">
        <v>55</v>
      </c>
      <c r="Q29" s="294">
        <v>56</v>
      </c>
      <c r="R29" s="294">
        <v>8</v>
      </c>
      <c r="S29" s="294">
        <v>8</v>
      </c>
      <c r="T29" s="295">
        <v>8</v>
      </c>
      <c r="U29" s="294">
        <v>8</v>
      </c>
      <c r="V29" s="294">
        <v>8</v>
      </c>
      <c r="W29" s="294">
        <v>11</v>
      </c>
      <c r="X29" s="294">
        <v>12</v>
      </c>
      <c r="Y29" s="295">
        <v>12</v>
      </c>
      <c r="Z29" s="294">
        <v>12</v>
      </c>
      <c r="AA29" s="294">
        <v>14</v>
      </c>
      <c r="AB29" s="294">
        <v>10</v>
      </c>
      <c r="AC29" s="294">
        <v>12</v>
      </c>
      <c r="AD29" s="295">
        <v>12</v>
      </c>
      <c r="AE29" s="294">
        <v>12</v>
      </c>
      <c r="AF29" s="294">
        <v>12</v>
      </c>
      <c r="AG29" s="294">
        <v>31</v>
      </c>
      <c r="AH29" s="294">
        <v>16</v>
      </c>
      <c r="AI29" s="295">
        <v>17</v>
      </c>
      <c r="AJ29" s="294">
        <v>14</v>
      </c>
      <c r="AK29" s="294">
        <v>13</v>
      </c>
      <c r="AL29" s="294"/>
      <c r="AM29" s="294"/>
      <c r="AN29" s="295"/>
      <c r="AO29" s="294"/>
      <c r="AP29" s="294"/>
      <c r="AQ29" s="294">
        <v>53</v>
      </c>
      <c r="AR29" s="294">
        <v>55</v>
      </c>
      <c r="AS29" s="295">
        <v>55</v>
      </c>
      <c r="AT29" s="294">
        <v>56</v>
      </c>
      <c r="AU29" s="294">
        <v>56</v>
      </c>
      <c r="AV29" s="294">
        <v>3</v>
      </c>
      <c r="AW29" s="294">
        <v>6</v>
      </c>
      <c r="AX29" s="295">
        <v>6</v>
      </c>
      <c r="AY29" s="294">
        <v>9</v>
      </c>
      <c r="AZ29" s="294">
        <v>10</v>
      </c>
      <c r="BA29" s="294">
        <v>139</v>
      </c>
      <c r="BB29" s="294">
        <v>139</v>
      </c>
      <c r="BC29" s="389">
        <v>139</v>
      </c>
      <c r="BD29" s="294">
        <v>139</v>
      </c>
      <c r="BE29" s="294">
        <v>139</v>
      </c>
      <c r="BF29" s="294">
        <v>2</v>
      </c>
      <c r="BG29" s="294">
        <v>3</v>
      </c>
      <c r="BH29" s="295">
        <v>3</v>
      </c>
      <c r="BI29" s="294">
        <v>4</v>
      </c>
      <c r="BJ29" s="294">
        <v>4</v>
      </c>
      <c r="BK29" s="294">
        <v>75</v>
      </c>
      <c r="BL29" s="294">
        <v>75</v>
      </c>
      <c r="BM29" s="295">
        <v>75</v>
      </c>
      <c r="BN29" s="294">
        <v>75</v>
      </c>
      <c r="BO29" s="294">
        <v>75</v>
      </c>
      <c r="BP29" s="294">
        <v>46</v>
      </c>
      <c r="BQ29" s="294">
        <v>46</v>
      </c>
      <c r="BR29" s="295">
        <v>46</v>
      </c>
      <c r="BS29" s="294">
        <v>46</v>
      </c>
      <c r="BT29" s="294">
        <v>46</v>
      </c>
      <c r="BU29" s="294">
        <v>8</v>
      </c>
      <c r="BV29" s="294">
        <v>9</v>
      </c>
      <c r="BW29" s="295">
        <v>10</v>
      </c>
      <c r="BX29" s="294">
        <v>10</v>
      </c>
      <c r="BY29" s="294">
        <v>10</v>
      </c>
      <c r="BZ29" s="294">
        <v>16</v>
      </c>
      <c r="CA29" s="294">
        <v>17</v>
      </c>
      <c r="CB29" s="295">
        <v>17</v>
      </c>
      <c r="CC29" s="294">
        <v>19</v>
      </c>
      <c r="CD29" s="294">
        <v>19</v>
      </c>
      <c r="CE29" s="294">
        <v>45</v>
      </c>
      <c r="CF29" s="294">
        <v>49</v>
      </c>
      <c r="CG29" s="295">
        <v>49</v>
      </c>
      <c r="CH29" s="294">
        <v>51</v>
      </c>
      <c r="CI29" s="294">
        <v>53</v>
      </c>
      <c r="CJ29" s="294">
        <v>3</v>
      </c>
      <c r="CK29" s="294">
        <v>3</v>
      </c>
      <c r="CL29" s="295">
        <v>3</v>
      </c>
      <c r="CM29" s="294">
        <v>3</v>
      </c>
      <c r="CN29" s="294">
        <v>3</v>
      </c>
      <c r="CO29" s="294">
        <v>12</v>
      </c>
      <c r="CP29" s="294">
        <v>12</v>
      </c>
      <c r="CQ29" s="295">
        <v>7</v>
      </c>
      <c r="CR29" s="294">
        <v>12</v>
      </c>
      <c r="CS29" s="294">
        <v>12</v>
      </c>
      <c r="CT29" s="228"/>
    </row>
    <row r="30" spans="1:100" s="160" customFormat="1" ht="23.25" customHeight="1" x14ac:dyDescent="0.25">
      <c r="A30" s="316" t="s">
        <v>651</v>
      </c>
      <c r="B30" s="296" t="s">
        <v>300</v>
      </c>
      <c r="C30" s="157">
        <f>IF(ISNUMBER(C29/C23),C29/C23,"")</f>
        <v>0.9102990033222591</v>
      </c>
      <c r="D30" s="157">
        <f t="shared" ref="D30:CJ30" si="13">IF(ISNUMBER(D29/D23),D29/D23,"")</f>
        <v>0.86792452830188682</v>
      </c>
      <c r="E30" s="157">
        <f>IF(ISNUMBER(E29/E23),E29/E23,"")</f>
        <v>0.86867088607594933</v>
      </c>
      <c r="F30" s="157">
        <f t="shared" si="13"/>
        <v>0.8571428571428571</v>
      </c>
      <c r="G30" s="157">
        <f t="shared" si="13"/>
        <v>0.83694083694083699</v>
      </c>
      <c r="H30" s="157">
        <f t="shared" si="13"/>
        <v>1</v>
      </c>
      <c r="I30" s="157">
        <f t="shared" si="13"/>
        <v>1</v>
      </c>
      <c r="J30" s="332">
        <f t="shared" si="13"/>
        <v>1</v>
      </c>
      <c r="K30" s="157">
        <f t="shared" si="13"/>
        <v>1</v>
      </c>
      <c r="L30" s="157">
        <f t="shared" si="13"/>
        <v>1</v>
      </c>
      <c r="M30" s="157">
        <f t="shared" si="13"/>
        <v>1</v>
      </c>
      <c r="N30" s="157">
        <f t="shared" si="13"/>
        <v>1</v>
      </c>
      <c r="O30" s="332">
        <f t="shared" si="13"/>
        <v>1</v>
      </c>
      <c r="P30" s="157">
        <f t="shared" si="13"/>
        <v>1</v>
      </c>
      <c r="Q30" s="157">
        <f t="shared" si="13"/>
        <v>1</v>
      </c>
      <c r="R30" s="157">
        <f t="shared" si="13"/>
        <v>1</v>
      </c>
      <c r="S30" s="157">
        <f t="shared" si="13"/>
        <v>1</v>
      </c>
      <c r="T30" s="332">
        <f t="shared" si="13"/>
        <v>1</v>
      </c>
      <c r="U30" s="157">
        <f t="shared" si="13"/>
        <v>1</v>
      </c>
      <c r="V30" s="157">
        <f t="shared" si="13"/>
        <v>1</v>
      </c>
      <c r="W30" s="157">
        <f t="shared" si="13"/>
        <v>1</v>
      </c>
      <c r="X30" s="157">
        <f t="shared" si="13"/>
        <v>1</v>
      </c>
      <c r="Y30" s="332">
        <f t="shared" si="13"/>
        <v>1</v>
      </c>
      <c r="Z30" s="157">
        <f t="shared" si="13"/>
        <v>1</v>
      </c>
      <c r="AA30" s="157">
        <f t="shared" si="13"/>
        <v>1</v>
      </c>
      <c r="AB30" s="157">
        <f t="shared" si="13"/>
        <v>0.23255813953488372</v>
      </c>
      <c r="AC30" s="157">
        <f t="shared" si="13"/>
        <v>0.27906976744186046</v>
      </c>
      <c r="AD30" s="332">
        <f t="shared" si="13"/>
        <v>0.27906976744186046</v>
      </c>
      <c r="AE30" s="157">
        <f t="shared" si="13"/>
        <v>0.27906976744186046</v>
      </c>
      <c r="AF30" s="157">
        <f t="shared" si="13"/>
        <v>0.30769230769230771</v>
      </c>
      <c r="AG30" s="157">
        <f t="shared" si="13"/>
        <v>0.79487179487179482</v>
      </c>
      <c r="AH30" s="157">
        <f t="shared" si="13"/>
        <v>0.38095238095238093</v>
      </c>
      <c r="AI30" s="332">
        <f t="shared" si="13"/>
        <v>0.39534883720930231</v>
      </c>
      <c r="AJ30" s="157">
        <f t="shared" si="13"/>
        <v>0.29166666666666669</v>
      </c>
      <c r="AK30" s="157">
        <f t="shared" si="13"/>
        <v>0.25490196078431371</v>
      </c>
      <c r="AL30" s="157" t="str">
        <f t="shared" si="13"/>
        <v/>
      </c>
      <c r="AM30" s="157" t="str">
        <f t="shared" si="13"/>
        <v/>
      </c>
      <c r="AN30" s="332" t="str">
        <f t="shared" si="13"/>
        <v/>
      </c>
      <c r="AO30" s="157" t="str">
        <f t="shared" si="13"/>
        <v/>
      </c>
      <c r="AP30" s="157" t="str">
        <f t="shared" si="13"/>
        <v/>
      </c>
      <c r="AQ30" s="157">
        <f t="shared" si="13"/>
        <v>1</v>
      </c>
      <c r="AR30" s="157">
        <f t="shared" si="13"/>
        <v>1</v>
      </c>
      <c r="AS30" s="332">
        <f t="shared" si="13"/>
        <v>1</v>
      </c>
      <c r="AT30" s="157">
        <f t="shared" si="13"/>
        <v>1</v>
      </c>
      <c r="AU30" s="157">
        <f t="shared" si="13"/>
        <v>1</v>
      </c>
      <c r="AV30" s="157">
        <f t="shared" si="13"/>
        <v>0.33333333333333331</v>
      </c>
      <c r="AW30" s="157">
        <f t="shared" si="13"/>
        <v>0.6</v>
      </c>
      <c r="AX30" s="332">
        <f t="shared" si="13"/>
        <v>0.6</v>
      </c>
      <c r="AY30" s="157">
        <f t="shared" si="13"/>
        <v>0.9</v>
      </c>
      <c r="AZ30" s="157">
        <f t="shared" si="13"/>
        <v>1</v>
      </c>
      <c r="BA30" s="157">
        <f t="shared" si="13"/>
        <v>0.99285714285714288</v>
      </c>
      <c r="BB30" s="157">
        <f t="shared" si="13"/>
        <v>0.87421383647798745</v>
      </c>
      <c r="BC30" s="390">
        <f t="shared" si="13"/>
        <v>0.87421383647798745</v>
      </c>
      <c r="BD30" s="157">
        <f t="shared" si="13"/>
        <v>0.82738095238095233</v>
      </c>
      <c r="BE30" s="157">
        <f t="shared" si="13"/>
        <v>0.74331550802139035</v>
      </c>
      <c r="BF30" s="157">
        <f t="shared" si="13"/>
        <v>0.5</v>
      </c>
      <c r="BG30" s="157">
        <f t="shared" si="13"/>
        <v>0.75</v>
      </c>
      <c r="BH30" s="332">
        <f t="shared" si="13"/>
        <v>0.75</v>
      </c>
      <c r="BI30" s="157">
        <f t="shared" si="13"/>
        <v>1</v>
      </c>
      <c r="BJ30" s="157">
        <f t="shared" si="13"/>
        <v>1</v>
      </c>
      <c r="BK30" s="157">
        <f t="shared" si="13"/>
        <v>1</v>
      </c>
      <c r="BL30" s="157">
        <f t="shared" si="13"/>
        <v>1</v>
      </c>
      <c r="BM30" s="332">
        <f t="shared" si="13"/>
        <v>1</v>
      </c>
      <c r="BN30" s="157">
        <f t="shared" si="13"/>
        <v>1</v>
      </c>
      <c r="BO30" s="157">
        <f t="shared" si="13"/>
        <v>1</v>
      </c>
      <c r="BP30" s="157">
        <f t="shared" si="13"/>
        <v>1</v>
      </c>
      <c r="BQ30" s="157">
        <f t="shared" si="13"/>
        <v>1</v>
      </c>
      <c r="BR30" s="332">
        <f t="shared" si="13"/>
        <v>1</v>
      </c>
      <c r="BS30" s="157">
        <f t="shared" si="13"/>
        <v>1</v>
      </c>
      <c r="BT30" s="157">
        <f t="shared" si="13"/>
        <v>1</v>
      </c>
      <c r="BU30" s="157">
        <f t="shared" si="13"/>
        <v>0.8</v>
      </c>
      <c r="BV30" s="157">
        <f t="shared" si="13"/>
        <v>0.9</v>
      </c>
      <c r="BW30" s="332">
        <f t="shared" si="13"/>
        <v>1</v>
      </c>
      <c r="BX30" s="157">
        <f t="shared" si="13"/>
        <v>1</v>
      </c>
      <c r="BY30" s="157">
        <f t="shared" si="13"/>
        <v>1</v>
      </c>
      <c r="BZ30" s="157">
        <f t="shared" si="13"/>
        <v>0.88888888888888884</v>
      </c>
      <c r="CA30" s="157">
        <f t="shared" si="13"/>
        <v>0.94444444444444442</v>
      </c>
      <c r="CB30" s="332">
        <f t="shared" si="13"/>
        <v>0.94444444444444442</v>
      </c>
      <c r="CC30" s="157">
        <f t="shared" si="13"/>
        <v>1</v>
      </c>
      <c r="CD30" s="157">
        <f t="shared" si="13"/>
        <v>1</v>
      </c>
      <c r="CE30" s="157">
        <f t="shared" si="13"/>
        <v>1</v>
      </c>
      <c r="CF30" s="157">
        <f t="shared" si="13"/>
        <v>1</v>
      </c>
      <c r="CG30" s="332">
        <f t="shared" si="13"/>
        <v>1</v>
      </c>
      <c r="CH30" s="157">
        <f t="shared" si="13"/>
        <v>1</v>
      </c>
      <c r="CI30" s="157">
        <f t="shared" si="13"/>
        <v>1</v>
      </c>
      <c r="CJ30" s="157">
        <f t="shared" si="13"/>
        <v>1</v>
      </c>
      <c r="CK30" s="157">
        <f t="shared" ref="CK30:CS30" si="14">IF(ISNUMBER(CK29/CK23),CK29/CK23,"")</f>
        <v>1</v>
      </c>
      <c r="CL30" s="332">
        <v>1</v>
      </c>
      <c r="CM30" s="157">
        <f t="shared" si="14"/>
        <v>1</v>
      </c>
      <c r="CN30" s="157">
        <f t="shared" si="14"/>
        <v>1</v>
      </c>
      <c r="CO30" s="157">
        <f t="shared" si="14"/>
        <v>1</v>
      </c>
      <c r="CP30" s="157">
        <f t="shared" si="14"/>
        <v>1</v>
      </c>
      <c r="CQ30" s="332">
        <f t="shared" si="14"/>
        <v>1</v>
      </c>
      <c r="CR30" s="157">
        <f t="shared" si="14"/>
        <v>1</v>
      </c>
      <c r="CS30" s="157">
        <f t="shared" si="14"/>
        <v>1</v>
      </c>
      <c r="CT30" s="159"/>
    </row>
    <row r="31" spans="1:100" ht="23.25" customHeight="1" x14ac:dyDescent="0.25">
      <c r="A31" s="316" t="s">
        <v>21</v>
      </c>
      <c r="B31" s="293" t="s">
        <v>22</v>
      </c>
      <c r="C31" s="306" t="s">
        <v>235</v>
      </c>
      <c r="D31" s="306" t="s">
        <v>252</v>
      </c>
      <c r="E31" s="325" t="s">
        <v>252</v>
      </c>
      <c r="F31" s="306" t="s">
        <v>355</v>
      </c>
      <c r="G31" s="306" t="s">
        <v>356</v>
      </c>
      <c r="H31" s="294">
        <v>1</v>
      </c>
      <c r="I31" s="294">
        <v>3</v>
      </c>
      <c r="J31" s="295">
        <v>3</v>
      </c>
      <c r="K31" s="294">
        <v>5</v>
      </c>
      <c r="L31" s="294">
        <v>6</v>
      </c>
      <c r="M31" s="294">
        <v>2</v>
      </c>
      <c r="N31" s="294">
        <v>4</v>
      </c>
      <c r="O31" s="295">
        <v>4</v>
      </c>
      <c r="P31" s="294">
        <v>5</v>
      </c>
      <c r="Q31" s="294">
        <v>6</v>
      </c>
      <c r="R31" s="294"/>
      <c r="S31" s="294"/>
      <c r="T31" s="295"/>
      <c r="U31" s="294"/>
      <c r="V31" s="294"/>
      <c r="W31" s="294">
        <v>0</v>
      </c>
      <c r="X31" s="294">
        <v>1</v>
      </c>
      <c r="Y31" s="295">
        <v>1</v>
      </c>
      <c r="Z31" s="294">
        <v>2</v>
      </c>
      <c r="AA31" s="294">
        <v>4</v>
      </c>
      <c r="AB31" s="294">
        <v>3</v>
      </c>
      <c r="AC31" s="294">
        <v>3</v>
      </c>
      <c r="AD31" s="295">
        <v>3</v>
      </c>
      <c r="AE31" s="294">
        <v>4</v>
      </c>
      <c r="AF31" s="294">
        <v>4</v>
      </c>
      <c r="AG31" s="294">
        <v>3</v>
      </c>
      <c r="AH31" s="294">
        <v>8</v>
      </c>
      <c r="AI31" s="295">
        <v>8</v>
      </c>
      <c r="AJ31" s="294">
        <v>8</v>
      </c>
      <c r="AK31" s="294">
        <v>8</v>
      </c>
      <c r="AL31" s="294"/>
      <c r="AM31" s="294"/>
      <c r="AN31" s="295"/>
      <c r="AO31" s="294"/>
      <c r="AP31" s="294"/>
      <c r="AQ31" s="294">
        <v>2</v>
      </c>
      <c r="AR31" s="294">
        <v>3</v>
      </c>
      <c r="AS31" s="295">
        <v>3</v>
      </c>
      <c r="AT31" s="294">
        <v>4</v>
      </c>
      <c r="AU31" s="294">
        <v>4</v>
      </c>
      <c r="AV31" s="294">
        <v>0</v>
      </c>
      <c r="AW31" s="294">
        <v>0</v>
      </c>
      <c r="AX31" s="295"/>
      <c r="AY31" s="294">
        <v>0</v>
      </c>
      <c r="AZ31" s="294">
        <v>0</v>
      </c>
      <c r="BA31" s="294">
        <v>1</v>
      </c>
      <c r="BB31" s="294">
        <v>3</v>
      </c>
      <c r="BC31" s="389">
        <v>3</v>
      </c>
      <c r="BD31" s="294">
        <v>5</v>
      </c>
      <c r="BE31" s="294">
        <v>8</v>
      </c>
      <c r="BF31" s="294">
        <v>0</v>
      </c>
      <c r="BG31" s="294">
        <v>0</v>
      </c>
      <c r="BH31" s="295"/>
      <c r="BI31" s="294">
        <v>0</v>
      </c>
      <c r="BJ31" s="294">
        <v>0</v>
      </c>
      <c r="BK31" s="294">
        <v>6</v>
      </c>
      <c r="BL31" s="294">
        <v>8</v>
      </c>
      <c r="BM31" s="295">
        <v>8</v>
      </c>
      <c r="BN31" s="294">
        <v>8</v>
      </c>
      <c r="BO31" s="294">
        <v>8</v>
      </c>
      <c r="BP31" s="294">
        <v>2</v>
      </c>
      <c r="BQ31" s="294">
        <v>3</v>
      </c>
      <c r="BR31" s="295">
        <v>3</v>
      </c>
      <c r="BS31" s="294">
        <v>3</v>
      </c>
      <c r="BT31" s="294">
        <v>4</v>
      </c>
      <c r="BU31" s="294">
        <v>1</v>
      </c>
      <c r="BV31" s="294">
        <v>2</v>
      </c>
      <c r="BW31" s="295"/>
      <c r="BX31" s="294">
        <v>3</v>
      </c>
      <c r="BY31" s="294">
        <v>5</v>
      </c>
      <c r="BZ31" s="294">
        <v>2</v>
      </c>
      <c r="CA31" s="294">
        <v>2</v>
      </c>
      <c r="CB31" s="295">
        <v>2</v>
      </c>
      <c r="CC31" s="294">
        <v>3</v>
      </c>
      <c r="CD31" s="294">
        <v>4</v>
      </c>
      <c r="CE31" s="294">
        <v>1</v>
      </c>
      <c r="CF31" s="294">
        <v>2</v>
      </c>
      <c r="CG31" s="295">
        <v>2</v>
      </c>
      <c r="CH31" s="294">
        <v>4</v>
      </c>
      <c r="CI31" s="294">
        <v>5</v>
      </c>
      <c r="CJ31" s="294">
        <v>0</v>
      </c>
      <c r="CK31" s="294">
        <v>0</v>
      </c>
      <c r="CL31" s="295"/>
      <c r="CM31" s="294">
        <v>0</v>
      </c>
      <c r="CN31" s="294">
        <v>0</v>
      </c>
      <c r="CO31" s="294"/>
      <c r="CP31" s="294">
        <v>1</v>
      </c>
      <c r="CQ31" s="295">
        <v>1</v>
      </c>
      <c r="CR31" s="294">
        <v>2</v>
      </c>
      <c r="CS31" s="294">
        <v>3</v>
      </c>
      <c r="CT31" s="228" t="s">
        <v>72</v>
      </c>
    </row>
    <row r="32" spans="1:100" s="344" customFormat="1" ht="368.25" customHeight="1" x14ac:dyDescent="0.25">
      <c r="A32" s="316" t="s">
        <v>23</v>
      </c>
      <c r="B32" s="293" t="s">
        <v>24</v>
      </c>
      <c r="C32" s="283" t="s">
        <v>434</v>
      </c>
      <c r="D32" s="283" t="s">
        <v>318</v>
      </c>
      <c r="E32" s="326" t="s">
        <v>318</v>
      </c>
      <c r="F32" s="283" t="s">
        <v>435</v>
      </c>
      <c r="G32" s="283" t="s">
        <v>348</v>
      </c>
      <c r="H32" s="283" t="s">
        <v>94</v>
      </c>
      <c r="I32" s="283" t="s">
        <v>604</v>
      </c>
      <c r="J32" s="307" t="s">
        <v>604</v>
      </c>
      <c r="K32" s="283" t="s">
        <v>605</v>
      </c>
      <c r="L32" s="283" t="s">
        <v>606</v>
      </c>
      <c r="M32" s="283" t="s">
        <v>238</v>
      </c>
      <c r="N32" s="283" t="s">
        <v>607</v>
      </c>
      <c r="O32" s="307" t="s">
        <v>607</v>
      </c>
      <c r="P32" s="283" t="s">
        <v>608</v>
      </c>
      <c r="Q32" s="283" t="s">
        <v>609</v>
      </c>
      <c r="R32" s="283"/>
      <c r="S32" s="283"/>
      <c r="T32" s="307"/>
      <c r="U32" s="283"/>
      <c r="V32" s="283"/>
      <c r="W32" s="343">
        <v>0</v>
      </c>
      <c r="X32" s="283" t="s">
        <v>133</v>
      </c>
      <c r="Y32" s="307" t="s">
        <v>133</v>
      </c>
      <c r="Z32" s="283" t="s">
        <v>610</v>
      </c>
      <c r="AA32" s="283" t="s">
        <v>611</v>
      </c>
      <c r="AB32" s="283" t="s">
        <v>85</v>
      </c>
      <c r="AC32" s="283" t="s">
        <v>85</v>
      </c>
      <c r="AD32" s="307" t="s">
        <v>85</v>
      </c>
      <c r="AE32" s="283" t="s">
        <v>612</v>
      </c>
      <c r="AF32" s="283" t="s">
        <v>86</v>
      </c>
      <c r="AG32" s="283" t="s">
        <v>243</v>
      </c>
      <c r="AH32" s="283" t="s">
        <v>613</v>
      </c>
      <c r="AI32" s="307" t="s">
        <v>613</v>
      </c>
      <c r="AJ32" s="283" t="s">
        <v>503</v>
      </c>
      <c r="AK32" s="283" t="s">
        <v>503</v>
      </c>
      <c r="AL32" s="283"/>
      <c r="AM32" s="283"/>
      <c r="AN32" s="307"/>
      <c r="AO32" s="283"/>
      <c r="AP32" s="283"/>
      <c r="AQ32" s="283" t="s">
        <v>242</v>
      </c>
      <c r="AR32" s="283" t="s">
        <v>614</v>
      </c>
      <c r="AS32" s="307" t="s">
        <v>614</v>
      </c>
      <c r="AT32" s="283" t="s">
        <v>615</v>
      </c>
      <c r="AU32" s="283" t="s">
        <v>504</v>
      </c>
      <c r="AV32" s="283"/>
      <c r="AW32" s="283"/>
      <c r="AX32" s="307"/>
      <c r="AY32" s="283"/>
      <c r="AZ32" s="283"/>
      <c r="BA32" s="283" t="s">
        <v>117</v>
      </c>
      <c r="BB32" s="283" t="s">
        <v>616</v>
      </c>
      <c r="BC32" s="392" t="s">
        <v>616</v>
      </c>
      <c r="BD32" s="283" t="s">
        <v>617</v>
      </c>
      <c r="BE32" s="283" t="s">
        <v>695</v>
      </c>
      <c r="BF32" s="283"/>
      <c r="BG32" s="283"/>
      <c r="BH32" s="307"/>
      <c r="BI32" s="283"/>
      <c r="BJ32" s="283"/>
      <c r="BK32" s="283" t="s">
        <v>244</v>
      </c>
      <c r="BL32" s="283" t="s">
        <v>618</v>
      </c>
      <c r="BM32" s="307" t="s">
        <v>618</v>
      </c>
      <c r="BN32" s="283" t="s">
        <v>505</v>
      </c>
      <c r="BO32" s="283" t="s">
        <v>505</v>
      </c>
      <c r="BP32" s="283" t="s">
        <v>245</v>
      </c>
      <c r="BQ32" s="283" t="s">
        <v>506</v>
      </c>
      <c r="BR32" s="384" t="s">
        <v>507</v>
      </c>
      <c r="BS32" s="283" t="s">
        <v>507</v>
      </c>
      <c r="BT32" s="283" t="s">
        <v>508</v>
      </c>
      <c r="BU32" s="283" t="s">
        <v>117</v>
      </c>
      <c r="BV32" s="283" t="s">
        <v>509</v>
      </c>
      <c r="BW32" s="307" t="s">
        <v>509</v>
      </c>
      <c r="BX32" s="283" t="s">
        <v>510</v>
      </c>
      <c r="BY32" s="283" t="s">
        <v>511</v>
      </c>
      <c r="BZ32" s="283" t="s">
        <v>248</v>
      </c>
      <c r="CA32" s="283" t="s">
        <v>248</v>
      </c>
      <c r="CB32" s="307" t="s">
        <v>248</v>
      </c>
      <c r="CC32" s="283" t="s">
        <v>512</v>
      </c>
      <c r="CD32" s="283" t="s">
        <v>513</v>
      </c>
      <c r="CE32" s="283" t="s">
        <v>247</v>
      </c>
      <c r="CF32" s="283" t="s">
        <v>514</v>
      </c>
      <c r="CG32" s="307" t="s">
        <v>514</v>
      </c>
      <c r="CH32" s="283" t="s">
        <v>515</v>
      </c>
      <c r="CI32" s="283" t="s">
        <v>516</v>
      </c>
      <c r="CJ32" s="283"/>
      <c r="CK32" s="283"/>
      <c r="CL32" s="307"/>
      <c r="CM32" s="283"/>
      <c r="CN32" s="283"/>
      <c r="CO32" s="283"/>
      <c r="CP32" s="283" t="s">
        <v>250</v>
      </c>
      <c r="CQ32" s="307" t="s">
        <v>250</v>
      </c>
      <c r="CR32" s="283" t="s">
        <v>619</v>
      </c>
      <c r="CS32" s="283" t="s">
        <v>517</v>
      </c>
      <c r="CT32" s="283"/>
    </row>
    <row r="33" spans="1:98" x14ac:dyDescent="0.25">
      <c r="A33" s="316" t="s">
        <v>25</v>
      </c>
      <c r="B33" s="293" t="s">
        <v>26</v>
      </c>
      <c r="C33" s="294">
        <f t="shared" ref="C33:G34" si="15">SUMIF($H$3:$CS$3,C$3,$H33:$CS33)</f>
        <v>10835</v>
      </c>
      <c r="D33" s="294">
        <f t="shared" si="15"/>
        <v>11035</v>
      </c>
      <c r="E33" s="294">
        <f t="shared" si="15"/>
        <v>10770</v>
      </c>
      <c r="F33" s="294">
        <f t="shared" si="15"/>
        <v>11170</v>
      </c>
      <c r="G33" s="294">
        <f t="shared" si="15"/>
        <v>11376</v>
      </c>
      <c r="H33" s="294">
        <v>795</v>
      </c>
      <c r="I33" s="294">
        <v>760</v>
      </c>
      <c r="J33" s="295">
        <v>768</v>
      </c>
      <c r="K33" s="294">
        <v>749</v>
      </c>
      <c r="L33" s="294">
        <v>752</v>
      </c>
      <c r="M33" s="294">
        <v>665</v>
      </c>
      <c r="N33" s="294">
        <v>736</v>
      </c>
      <c r="O33" s="295">
        <v>726</v>
      </c>
      <c r="P33" s="294">
        <v>747</v>
      </c>
      <c r="Q33" s="294">
        <v>748</v>
      </c>
      <c r="R33" s="294">
        <v>744</v>
      </c>
      <c r="S33" s="294">
        <f>R33-25</f>
        <v>719</v>
      </c>
      <c r="T33" s="295">
        <v>727</v>
      </c>
      <c r="U33" s="294">
        <f>S33</f>
        <v>719</v>
      </c>
      <c r="V33" s="294">
        <f>U33</f>
        <v>719</v>
      </c>
      <c r="W33" s="294">
        <v>304</v>
      </c>
      <c r="X33" s="294">
        <v>321</v>
      </c>
      <c r="Y33" s="295">
        <v>308</v>
      </c>
      <c r="Z33" s="294">
        <v>349</v>
      </c>
      <c r="AA33" s="294">
        <v>377</v>
      </c>
      <c r="AB33" s="294">
        <v>447</v>
      </c>
      <c r="AC33" s="294">
        <v>459</v>
      </c>
      <c r="AD33" s="295">
        <v>449</v>
      </c>
      <c r="AE33" s="294">
        <v>479</v>
      </c>
      <c r="AF33" s="294">
        <v>483</v>
      </c>
      <c r="AG33" s="294">
        <v>1341</v>
      </c>
      <c r="AH33" s="294">
        <v>1316</v>
      </c>
      <c r="AI33" s="383">
        <v>1317</v>
      </c>
      <c r="AJ33" s="294">
        <v>1292</v>
      </c>
      <c r="AK33" s="294">
        <v>1393</v>
      </c>
      <c r="AL33" s="294">
        <v>189</v>
      </c>
      <c r="AM33" s="294">
        <v>190</v>
      </c>
      <c r="AN33" s="295"/>
      <c r="AO33" s="294">
        <v>190</v>
      </c>
      <c r="AP33" s="294">
        <v>190</v>
      </c>
      <c r="AQ33" s="294">
        <v>1001</v>
      </c>
      <c r="AR33" s="294">
        <v>1050</v>
      </c>
      <c r="AS33" s="295">
        <v>1040</v>
      </c>
      <c r="AT33" s="294">
        <v>1075</v>
      </c>
      <c r="AU33" s="294">
        <v>1100</v>
      </c>
      <c r="AV33" s="294">
        <v>640</v>
      </c>
      <c r="AW33" s="294">
        <v>660</v>
      </c>
      <c r="AX33" s="295">
        <v>640</v>
      </c>
      <c r="AY33" s="294">
        <v>680</v>
      </c>
      <c r="AZ33" s="294">
        <v>680</v>
      </c>
      <c r="BA33" s="294">
        <v>699</v>
      </c>
      <c r="BB33" s="294">
        <v>730</v>
      </c>
      <c r="BC33" s="389">
        <v>722</v>
      </c>
      <c r="BD33" s="294">
        <v>760</v>
      </c>
      <c r="BE33" s="294">
        <v>800</v>
      </c>
      <c r="BF33" s="294">
        <v>661</v>
      </c>
      <c r="BG33" s="294">
        <v>700</v>
      </c>
      <c r="BH33" s="295">
        <v>728</v>
      </c>
      <c r="BI33" s="294">
        <v>705</v>
      </c>
      <c r="BJ33" s="294">
        <v>710</v>
      </c>
      <c r="BK33" s="294">
        <v>1192</v>
      </c>
      <c r="BL33" s="294">
        <v>1170</v>
      </c>
      <c r="BM33" s="295">
        <v>1174</v>
      </c>
      <c r="BN33" s="294">
        <v>1150</v>
      </c>
      <c r="BO33" s="294">
        <v>1100</v>
      </c>
      <c r="BP33" s="294">
        <v>921</v>
      </c>
      <c r="BQ33" s="294">
        <v>930</v>
      </c>
      <c r="BR33" s="295">
        <v>922</v>
      </c>
      <c r="BS33" s="294">
        <v>930</v>
      </c>
      <c r="BT33" s="294">
        <v>930</v>
      </c>
      <c r="BU33" s="294">
        <v>313</v>
      </c>
      <c r="BV33" s="294">
        <v>335</v>
      </c>
      <c r="BW33" s="295">
        <v>328</v>
      </c>
      <c r="BX33" s="294">
        <v>325</v>
      </c>
      <c r="BY33" s="294">
        <v>340</v>
      </c>
      <c r="BZ33" s="294">
        <v>218</v>
      </c>
      <c r="CA33" s="294">
        <v>216</v>
      </c>
      <c r="CB33" s="295">
        <v>226</v>
      </c>
      <c r="CC33" s="294">
        <v>205</v>
      </c>
      <c r="CD33" s="294">
        <v>198</v>
      </c>
      <c r="CE33" s="294">
        <v>274</v>
      </c>
      <c r="CF33" s="294">
        <v>324</v>
      </c>
      <c r="CG33" s="295">
        <v>310</v>
      </c>
      <c r="CH33" s="294">
        <v>360</v>
      </c>
      <c r="CI33" s="294">
        <v>394</v>
      </c>
      <c r="CJ33" s="294">
        <v>274</v>
      </c>
      <c r="CK33" s="294">
        <v>283</v>
      </c>
      <c r="CL33" s="383">
        <v>276</v>
      </c>
      <c r="CM33" s="294">
        <v>297</v>
      </c>
      <c r="CN33" s="294">
        <v>290</v>
      </c>
      <c r="CO33" s="294">
        <v>157</v>
      </c>
      <c r="CP33" s="294">
        <v>136</v>
      </c>
      <c r="CQ33" s="295">
        <v>109</v>
      </c>
      <c r="CR33" s="294">
        <v>158</v>
      </c>
      <c r="CS33" s="294">
        <v>172</v>
      </c>
      <c r="CT33" s="228" t="s">
        <v>73</v>
      </c>
    </row>
    <row r="34" spans="1:98" ht="31.5" x14ac:dyDescent="0.25">
      <c r="A34" s="316" t="s">
        <v>27</v>
      </c>
      <c r="B34" s="293" t="s">
        <v>554</v>
      </c>
      <c r="C34" s="294">
        <f t="shared" si="15"/>
        <v>1398</v>
      </c>
      <c r="D34" s="294">
        <f t="shared" si="15"/>
        <v>1530</v>
      </c>
      <c r="E34" s="294">
        <f t="shared" si="15"/>
        <v>1747</v>
      </c>
      <c r="F34" s="294">
        <f t="shared" si="15"/>
        <v>1850</v>
      </c>
      <c r="G34" s="294">
        <f t="shared" si="15"/>
        <v>2341</v>
      </c>
      <c r="H34" s="294">
        <v>110</v>
      </c>
      <c r="I34" s="294">
        <v>130</v>
      </c>
      <c r="J34" s="295">
        <v>140</v>
      </c>
      <c r="K34" s="294">
        <v>150</v>
      </c>
      <c r="L34" s="294">
        <v>165</v>
      </c>
      <c r="M34" s="294">
        <v>70</v>
      </c>
      <c r="N34" s="294">
        <v>135</v>
      </c>
      <c r="O34" s="295">
        <v>135</v>
      </c>
      <c r="P34" s="294">
        <v>160</v>
      </c>
      <c r="Q34" s="294">
        <v>182</v>
      </c>
      <c r="R34" s="294">
        <v>13</v>
      </c>
      <c r="S34" s="294">
        <v>18</v>
      </c>
      <c r="T34" s="295">
        <v>31</v>
      </c>
      <c r="U34" s="294">
        <v>21</v>
      </c>
      <c r="V34" s="294">
        <v>24</v>
      </c>
      <c r="W34" s="294">
        <v>20</v>
      </c>
      <c r="X34" s="294">
        <v>69</v>
      </c>
      <c r="Y34" s="295">
        <v>61</v>
      </c>
      <c r="Z34" s="294">
        <v>90</v>
      </c>
      <c r="AA34" s="294">
        <v>105</v>
      </c>
      <c r="AB34" s="294">
        <v>96</v>
      </c>
      <c r="AC34" s="294">
        <v>100</v>
      </c>
      <c r="AD34" s="383">
        <v>157</v>
      </c>
      <c r="AE34" s="294">
        <v>105</v>
      </c>
      <c r="AF34" s="294">
        <v>105</v>
      </c>
      <c r="AG34" s="294">
        <v>192</v>
      </c>
      <c r="AH34" s="294">
        <v>360</v>
      </c>
      <c r="AI34" s="295">
        <v>365</v>
      </c>
      <c r="AJ34" s="294">
        <v>450</v>
      </c>
      <c r="AK34" s="294">
        <v>550</v>
      </c>
      <c r="AL34" s="294"/>
      <c r="AM34" s="294"/>
      <c r="AN34" s="295"/>
      <c r="AO34" s="294"/>
      <c r="AP34" s="294"/>
      <c r="AQ34" s="294">
        <v>109</v>
      </c>
      <c r="AR34" s="294">
        <v>250</v>
      </c>
      <c r="AS34" s="295">
        <v>252</v>
      </c>
      <c r="AT34" s="294">
        <v>300</v>
      </c>
      <c r="AU34" s="294">
        <v>500</v>
      </c>
      <c r="AV34" s="294">
        <v>20</v>
      </c>
      <c r="AW34" s="294">
        <v>20</v>
      </c>
      <c r="AX34" s="295">
        <v>58</v>
      </c>
      <c r="AY34" s="294">
        <v>28</v>
      </c>
      <c r="AZ34" s="294">
        <v>28</v>
      </c>
      <c r="BA34" s="294">
        <v>96</v>
      </c>
      <c r="BB34" s="294">
        <v>84</v>
      </c>
      <c r="BC34" s="389">
        <v>90</v>
      </c>
      <c r="BD34" s="294">
        <v>105</v>
      </c>
      <c r="BE34" s="294">
        <v>184</v>
      </c>
      <c r="BF34" s="294">
        <v>422</v>
      </c>
      <c r="BG34" s="294">
        <v>66</v>
      </c>
      <c r="BH34" s="295">
        <v>55</v>
      </c>
      <c r="BI34" s="294">
        <v>70</v>
      </c>
      <c r="BJ34" s="294">
        <v>72</v>
      </c>
      <c r="BK34" s="294">
        <v>45</v>
      </c>
      <c r="BL34" s="294">
        <v>65</v>
      </c>
      <c r="BM34" s="295">
        <v>110</v>
      </c>
      <c r="BN34" s="294">
        <v>100</v>
      </c>
      <c r="BO34" s="294">
        <v>140</v>
      </c>
      <c r="BP34" s="294">
        <v>21</v>
      </c>
      <c r="BQ34" s="294">
        <v>32</v>
      </c>
      <c r="BR34" s="295">
        <v>80</v>
      </c>
      <c r="BS34" s="294">
        <v>38</v>
      </c>
      <c r="BT34" s="294">
        <v>42</v>
      </c>
      <c r="BU34" s="294">
        <v>75</v>
      </c>
      <c r="BV34" s="294">
        <v>100</v>
      </c>
      <c r="BW34" s="295">
        <v>100</v>
      </c>
      <c r="BX34" s="294">
        <v>120</v>
      </c>
      <c r="BY34" s="294">
        <v>150</v>
      </c>
      <c r="BZ34" s="294">
        <v>23</v>
      </c>
      <c r="CA34" s="294">
        <v>28</v>
      </c>
      <c r="CB34" s="295">
        <v>30</v>
      </c>
      <c r="CC34" s="294">
        <v>30</v>
      </c>
      <c r="CD34" s="294">
        <v>9</v>
      </c>
      <c r="CE34" s="294">
        <v>21</v>
      </c>
      <c r="CF34" s="294">
        <v>22</v>
      </c>
      <c r="CG34" s="295">
        <v>32</v>
      </c>
      <c r="CH34" s="294">
        <v>30</v>
      </c>
      <c r="CI34" s="294">
        <v>30</v>
      </c>
      <c r="CJ34" s="294">
        <v>30</v>
      </c>
      <c r="CK34" s="294">
        <v>33</v>
      </c>
      <c r="CL34" s="383">
        <v>33</v>
      </c>
      <c r="CM34" s="294">
        <v>35</v>
      </c>
      <c r="CN34" s="294">
        <v>35</v>
      </c>
      <c r="CO34" s="294">
        <v>35</v>
      </c>
      <c r="CP34" s="294">
        <v>18</v>
      </c>
      <c r="CQ34" s="295">
        <v>18</v>
      </c>
      <c r="CR34" s="294">
        <v>18</v>
      </c>
      <c r="CS34" s="294">
        <v>20</v>
      </c>
      <c r="CT34" s="228" t="s">
        <v>76</v>
      </c>
    </row>
    <row r="35" spans="1:98" s="160" customFormat="1" ht="52.5" customHeight="1" x14ac:dyDescent="0.25">
      <c r="A35" s="316" t="s">
        <v>383</v>
      </c>
      <c r="B35" s="296" t="s">
        <v>659</v>
      </c>
      <c r="C35" s="157">
        <f>IF(ISNUMBER(C34/C33),C34/C33,)</f>
        <v>0.12902630364559298</v>
      </c>
      <c r="D35" s="157">
        <f t="shared" ref="D35:L35" si="16">IF(ISNUMBER(D34/D33),D34/D33,)</f>
        <v>0.13864975079293157</v>
      </c>
      <c r="E35" s="157">
        <f t="shared" si="16"/>
        <v>0.16220984215413184</v>
      </c>
      <c r="F35" s="157">
        <f t="shared" si="16"/>
        <v>0.16562220232766339</v>
      </c>
      <c r="G35" s="157">
        <f t="shared" si="16"/>
        <v>0.20578410689170182</v>
      </c>
      <c r="H35" s="157">
        <f t="shared" si="16"/>
        <v>0.13836477987421383</v>
      </c>
      <c r="I35" s="157">
        <f t="shared" si="16"/>
        <v>0.17105263157894737</v>
      </c>
      <c r="J35" s="332">
        <f t="shared" si="16"/>
        <v>0.18229166666666666</v>
      </c>
      <c r="K35" s="157">
        <f t="shared" si="16"/>
        <v>0.20026702269692923</v>
      </c>
      <c r="L35" s="157">
        <f t="shared" si="16"/>
        <v>0.21941489361702127</v>
      </c>
      <c r="M35" s="157">
        <f t="shared" ref="M35:AR35" si="17">IF(ISNUMBER(M34/M33),M34/M33,)</f>
        <v>0.10526315789473684</v>
      </c>
      <c r="N35" s="157">
        <f t="shared" si="17"/>
        <v>0.18342391304347827</v>
      </c>
      <c r="O35" s="332">
        <f t="shared" si="17"/>
        <v>0.18595041322314049</v>
      </c>
      <c r="P35" s="157">
        <f t="shared" si="17"/>
        <v>0.214190093708166</v>
      </c>
      <c r="Q35" s="157">
        <f t="shared" si="17"/>
        <v>0.24331550802139038</v>
      </c>
      <c r="R35" s="157">
        <f t="shared" si="17"/>
        <v>1.7473118279569891E-2</v>
      </c>
      <c r="S35" s="157">
        <f t="shared" si="17"/>
        <v>2.5034770514603615E-2</v>
      </c>
      <c r="T35" s="332">
        <f t="shared" si="17"/>
        <v>4.264099037138927E-2</v>
      </c>
      <c r="U35" s="157">
        <f t="shared" si="17"/>
        <v>2.9207232267037551E-2</v>
      </c>
      <c r="V35" s="157">
        <f t="shared" si="17"/>
        <v>3.3379694019471488E-2</v>
      </c>
      <c r="W35" s="157">
        <f t="shared" si="17"/>
        <v>6.5789473684210523E-2</v>
      </c>
      <c r="X35" s="157">
        <f t="shared" si="17"/>
        <v>0.21495327102803738</v>
      </c>
      <c r="Y35" s="332">
        <f t="shared" si="17"/>
        <v>0.19805194805194806</v>
      </c>
      <c r="Z35" s="157">
        <f t="shared" si="17"/>
        <v>0.25787965616045844</v>
      </c>
      <c r="AA35" s="157">
        <f t="shared" si="17"/>
        <v>0.27851458885941643</v>
      </c>
      <c r="AB35" s="157">
        <f t="shared" si="17"/>
        <v>0.21476510067114093</v>
      </c>
      <c r="AC35" s="157">
        <f t="shared" si="17"/>
        <v>0.2178649237472767</v>
      </c>
      <c r="AD35" s="332">
        <f t="shared" si="17"/>
        <v>0.34966592427616927</v>
      </c>
      <c r="AE35" s="157">
        <f t="shared" si="17"/>
        <v>0.21920668058455114</v>
      </c>
      <c r="AF35" s="157">
        <f t="shared" si="17"/>
        <v>0.21739130434782608</v>
      </c>
      <c r="AG35" s="157">
        <f t="shared" si="17"/>
        <v>0.14317673378076062</v>
      </c>
      <c r="AH35" s="157">
        <f t="shared" si="17"/>
        <v>0.2735562310030395</v>
      </c>
      <c r="AI35" s="332">
        <f t="shared" si="17"/>
        <v>0.27714502657555051</v>
      </c>
      <c r="AJ35" s="157">
        <f t="shared" si="17"/>
        <v>0.34829721362229105</v>
      </c>
      <c r="AK35" s="157">
        <f t="shared" si="17"/>
        <v>0.39483129935391242</v>
      </c>
      <c r="AL35" s="157">
        <f t="shared" si="17"/>
        <v>0</v>
      </c>
      <c r="AM35" s="157">
        <f t="shared" si="17"/>
        <v>0</v>
      </c>
      <c r="AN35" s="332">
        <f t="shared" si="17"/>
        <v>0</v>
      </c>
      <c r="AO35" s="157">
        <f t="shared" si="17"/>
        <v>0</v>
      </c>
      <c r="AP35" s="157">
        <f t="shared" si="17"/>
        <v>0</v>
      </c>
      <c r="AQ35" s="157">
        <f t="shared" si="17"/>
        <v>0.1088911088911089</v>
      </c>
      <c r="AR35" s="157">
        <f t="shared" si="17"/>
        <v>0.23809523809523808</v>
      </c>
      <c r="AS35" s="332">
        <f t="shared" ref="AS35:BX35" si="18">IF(ISNUMBER(AS34/AS33),AS34/AS33,)</f>
        <v>0.24230769230769231</v>
      </c>
      <c r="AT35" s="157">
        <f t="shared" si="18"/>
        <v>0.27906976744186046</v>
      </c>
      <c r="AU35" s="157">
        <f t="shared" si="18"/>
        <v>0.45454545454545453</v>
      </c>
      <c r="AV35" s="157">
        <f t="shared" si="18"/>
        <v>3.125E-2</v>
      </c>
      <c r="AW35" s="157">
        <f t="shared" si="18"/>
        <v>3.0303030303030304E-2</v>
      </c>
      <c r="AX35" s="332">
        <f t="shared" si="18"/>
        <v>9.0624999999999997E-2</v>
      </c>
      <c r="AY35" s="157">
        <f t="shared" si="18"/>
        <v>4.1176470588235294E-2</v>
      </c>
      <c r="AZ35" s="157">
        <f t="shared" si="18"/>
        <v>4.1176470588235294E-2</v>
      </c>
      <c r="BA35" s="157">
        <f t="shared" si="18"/>
        <v>0.13733905579399142</v>
      </c>
      <c r="BB35" s="157">
        <f t="shared" si="18"/>
        <v>0.11506849315068493</v>
      </c>
      <c r="BC35" s="390">
        <f t="shared" si="18"/>
        <v>0.12465373961218837</v>
      </c>
      <c r="BD35" s="157">
        <f t="shared" si="18"/>
        <v>0.13815789473684212</v>
      </c>
      <c r="BE35" s="157">
        <f t="shared" si="18"/>
        <v>0.23</v>
      </c>
      <c r="BF35" s="157">
        <f t="shared" si="18"/>
        <v>0.63842662632375191</v>
      </c>
      <c r="BG35" s="157">
        <f t="shared" si="18"/>
        <v>9.4285714285714292E-2</v>
      </c>
      <c r="BH35" s="332">
        <f t="shared" si="18"/>
        <v>7.5549450549450545E-2</v>
      </c>
      <c r="BI35" s="157">
        <f t="shared" si="18"/>
        <v>9.9290780141843976E-2</v>
      </c>
      <c r="BJ35" s="157">
        <f t="shared" si="18"/>
        <v>0.10140845070422536</v>
      </c>
      <c r="BK35" s="157">
        <f t="shared" si="18"/>
        <v>3.7751677852348994E-2</v>
      </c>
      <c r="BL35" s="157">
        <f t="shared" si="18"/>
        <v>5.5555555555555552E-2</v>
      </c>
      <c r="BM35" s="332">
        <f t="shared" si="18"/>
        <v>9.3696763202725727E-2</v>
      </c>
      <c r="BN35" s="157">
        <f t="shared" si="18"/>
        <v>8.6956521739130432E-2</v>
      </c>
      <c r="BO35" s="157">
        <f t="shared" si="18"/>
        <v>0.12727272727272726</v>
      </c>
      <c r="BP35" s="157">
        <f t="shared" si="18"/>
        <v>2.2801302931596091E-2</v>
      </c>
      <c r="BQ35" s="157">
        <f t="shared" si="18"/>
        <v>3.4408602150537634E-2</v>
      </c>
      <c r="BR35" s="332">
        <f t="shared" si="18"/>
        <v>8.6767895878524945E-2</v>
      </c>
      <c r="BS35" s="157">
        <f t="shared" si="18"/>
        <v>4.0860215053763443E-2</v>
      </c>
      <c r="BT35" s="157">
        <f t="shared" si="18"/>
        <v>4.5161290322580643E-2</v>
      </c>
      <c r="BU35" s="157">
        <f t="shared" si="18"/>
        <v>0.23961661341853036</v>
      </c>
      <c r="BV35" s="157">
        <f t="shared" si="18"/>
        <v>0.29850746268656714</v>
      </c>
      <c r="BW35" s="332">
        <f t="shared" si="18"/>
        <v>0.3048780487804878</v>
      </c>
      <c r="BX35" s="157">
        <f t="shared" si="18"/>
        <v>0.36923076923076925</v>
      </c>
      <c r="BY35" s="157">
        <f t="shared" ref="BY35:CS35" si="19">IF(ISNUMBER(BY34/BY33),BY34/BY33,)</f>
        <v>0.44117647058823528</v>
      </c>
      <c r="BZ35" s="157">
        <f t="shared" si="19"/>
        <v>0.10550458715596331</v>
      </c>
      <c r="CA35" s="157">
        <f t="shared" si="19"/>
        <v>0.12962962962962962</v>
      </c>
      <c r="CB35" s="332">
        <f t="shared" si="19"/>
        <v>0.13274336283185842</v>
      </c>
      <c r="CC35" s="157">
        <f t="shared" si="19"/>
        <v>0.14634146341463414</v>
      </c>
      <c r="CD35" s="157">
        <f t="shared" si="19"/>
        <v>4.5454545454545456E-2</v>
      </c>
      <c r="CE35" s="157">
        <f t="shared" si="19"/>
        <v>7.6642335766423361E-2</v>
      </c>
      <c r="CF35" s="157">
        <f t="shared" si="19"/>
        <v>6.7901234567901231E-2</v>
      </c>
      <c r="CG35" s="332">
        <f t="shared" si="19"/>
        <v>0.1032258064516129</v>
      </c>
      <c r="CH35" s="157">
        <f t="shared" si="19"/>
        <v>8.3333333333333329E-2</v>
      </c>
      <c r="CI35" s="157">
        <f t="shared" si="19"/>
        <v>7.6142131979695438E-2</v>
      </c>
      <c r="CJ35" s="157">
        <f t="shared" si="19"/>
        <v>0.10948905109489052</v>
      </c>
      <c r="CK35" s="157">
        <f t="shared" si="19"/>
        <v>0.1166077738515901</v>
      </c>
      <c r="CL35" s="332">
        <f t="shared" si="19"/>
        <v>0.11956521739130435</v>
      </c>
      <c r="CM35" s="157">
        <f t="shared" si="19"/>
        <v>0.11784511784511785</v>
      </c>
      <c r="CN35" s="157">
        <f t="shared" si="19"/>
        <v>0.1206896551724138</v>
      </c>
      <c r="CO35" s="157">
        <f t="shared" si="19"/>
        <v>0.22292993630573249</v>
      </c>
      <c r="CP35" s="157">
        <f t="shared" si="19"/>
        <v>0.13235294117647059</v>
      </c>
      <c r="CQ35" s="332">
        <f t="shared" si="19"/>
        <v>0.16513761467889909</v>
      </c>
      <c r="CR35" s="157">
        <f t="shared" si="19"/>
        <v>0.11392405063291139</v>
      </c>
      <c r="CS35" s="157">
        <f t="shared" si="19"/>
        <v>0.11627906976744186</v>
      </c>
      <c r="CT35" s="159"/>
    </row>
    <row r="36" spans="1:98" ht="31.5" x14ac:dyDescent="0.25">
      <c r="A36" s="316" t="s">
        <v>652</v>
      </c>
      <c r="B36" s="293" t="s">
        <v>555</v>
      </c>
      <c r="C36" s="294">
        <f>SUMIF($H$3:$CS$3,C$3,$H36:$CS36)</f>
        <v>148</v>
      </c>
      <c r="D36" s="294">
        <f>SUMIF($H$3:$CS$3,D$3,$H36:$CS36)</f>
        <v>167</v>
      </c>
      <c r="E36" s="294">
        <f>SUMIF($H$3:$CS$3,E$3,$H36:$CS36)</f>
        <v>159</v>
      </c>
      <c r="F36" s="294">
        <f>SUMIF($H$3:$CS$3,F$3,$H36:$CS36)</f>
        <v>207</v>
      </c>
      <c r="G36" s="294">
        <f>SUMIF($H$3:$CS$3,G$3,$H36:$CS36)</f>
        <v>241</v>
      </c>
      <c r="H36" s="294">
        <v>6</v>
      </c>
      <c r="I36" s="294">
        <v>8</v>
      </c>
      <c r="J36" s="295">
        <v>10</v>
      </c>
      <c r="K36" s="294">
        <v>10</v>
      </c>
      <c r="L36" s="294">
        <v>12</v>
      </c>
      <c r="M36" s="294">
        <v>6</v>
      </c>
      <c r="N36" s="294">
        <v>9</v>
      </c>
      <c r="O36" s="295">
        <v>9</v>
      </c>
      <c r="P36" s="294">
        <v>10</v>
      </c>
      <c r="Q36" s="294">
        <v>11</v>
      </c>
      <c r="R36" s="294">
        <v>3</v>
      </c>
      <c r="S36" s="294">
        <v>3</v>
      </c>
      <c r="T36" s="295">
        <v>3</v>
      </c>
      <c r="U36" s="294">
        <v>3</v>
      </c>
      <c r="V36" s="294">
        <v>3</v>
      </c>
      <c r="W36" s="294">
        <v>1</v>
      </c>
      <c r="X36" s="294">
        <v>3</v>
      </c>
      <c r="Y36" s="295">
        <v>1</v>
      </c>
      <c r="Z36" s="294">
        <v>4</v>
      </c>
      <c r="AA36" s="294">
        <v>5</v>
      </c>
      <c r="AB36" s="294">
        <v>1</v>
      </c>
      <c r="AC36" s="294">
        <v>2</v>
      </c>
      <c r="AD36" s="295">
        <v>2</v>
      </c>
      <c r="AE36" s="294">
        <v>3</v>
      </c>
      <c r="AF36" s="294">
        <v>4</v>
      </c>
      <c r="AG36" s="294">
        <v>19</v>
      </c>
      <c r="AH36" s="294">
        <v>25</v>
      </c>
      <c r="AI36" s="295">
        <v>29</v>
      </c>
      <c r="AJ36" s="294">
        <v>30</v>
      </c>
      <c r="AK36" s="294">
        <v>40</v>
      </c>
      <c r="AL36" s="294"/>
      <c r="AM36" s="294"/>
      <c r="AN36" s="295"/>
      <c r="AO36" s="294"/>
      <c r="AP36" s="294"/>
      <c r="AQ36" s="294">
        <v>30</v>
      </c>
      <c r="AR36" s="294">
        <v>31</v>
      </c>
      <c r="AS36" s="400">
        <v>16</v>
      </c>
      <c r="AT36" s="294">
        <v>41</v>
      </c>
      <c r="AU36" s="294">
        <v>46</v>
      </c>
      <c r="AV36" s="294">
        <v>3</v>
      </c>
      <c r="AW36" s="294">
        <v>3</v>
      </c>
      <c r="AX36" s="295">
        <v>6</v>
      </c>
      <c r="AY36" s="294">
        <v>6</v>
      </c>
      <c r="AZ36" s="294">
        <v>6</v>
      </c>
      <c r="BA36" s="294">
        <v>10</v>
      </c>
      <c r="BB36" s="294">
        <v>12</v>
      </c>
      <c r="BC36" s="389">
        <v>10</v>
      </c>
      <c r="BD36" s="294">
        <v>16</v>
      </c>
      <c r="BE36" s="294">
        <v>22</v>
      </c>
      <c r="BF36" s="294">
        <v>19</v>
      </c>
      <c r="BG36" s="294">
        <v>15</v>
      </c>
      <c r="BH36" s="295">
        <v>16</v>
      </c>
      <c r="BI36" s="294">
        <v>20</v>
      </c>
      <c r="BJ36" s="294">
        <v>22</v>
      </c>
      <c r="BK36" s="294">
        <v>10</v>
      </c>
      <c r="BL36" s="294">
        <v>11</v>
      </c>
      <c r="BM36" s="295">
        <v>13</v>
      </c>
      <c r="BN36" s="294">
        <v>12</v>
      </c>
      <c r="BO36" s="294">
        <v>13</v>
      </c>
      <c r="BP36" s="294">
        <v>7</v>
      </c>
      <c r="BQ36" s="294">
        <v>12</v>
      </c>
      <c r="BR36" s="295">
        <v>16</v>
      </c>
      <c r="BS36" s="294">
        <v>15</v>
      </c>
      <c r="BT36" s="294">
        <v>17</v>
      </c>
      <c r="BU36" s="294">
        <v>4</v>
      </c>
      <c r="BV36" s="294">
        <v>4</v>
      </c>
      <c r="BW36" s="295">
        <v>3</v>
      </c>
      <c r="BX36" s="294">
        <v>5</v>
      </c>
      <c r="BY36" s="294">
        <v>6</v>
      </c>
      <c r="BZ36" s="294">
        <v>5</v>
      </c>
      <c r="CA36" s="294">
        <v>5</v>
      </c>
      <c r="CB36" s="295">
        <v>5</v>
      </c>
      <c r="CC36" s="294">
        <v>8</v>
      </c>
      <c r="CD36" s="294">
        <v>9</v>
      </c>
      <c r="CE36" s="294">
        <v>2</v>
      </c>
      <c r="CF36" s="294">
        <v>6</v>
      </c>
      <c r="CG36" s="295">
        <v>5</v>
      </c>
      <c r="CH36" s="294">
        <v>6</v>
      </c>
      <c r="CI36" s="294">
        <v>6</v>
      </c>
      <c r="CJ36" s="294">
        <v>10</v>
      </c>
      <c r="CK36" s="294">
        <v>10</v>
      </c>
      <c r="CL36" s="295">
        <v>10</v>
      </c>
      <c r="CM36" s="294">
        <v>10</v>
      </c>
      <c r="CN36" s="294">
        <v>10</v>
      </c>
      <c r="CO36" s="294">
        <v>12</v>
      </c>
      <c r="CP36" s="294">
        <v>8</v>
      </c>
      <c r="CQ36" s="295">
        <v>5</v>
      </c>
      <c r="CR36" s="294">
        <v>8</v>
      </c>
      <c r="CS36" s="294">
        <v>9</v>
      </c>
      <c r="CT36" s="228" t="s">
        <v>76</v>
      </c>
    </row>
    <row r="37" spans="1:98" s="160" customFormat="1" ht="49.5" customHeight="1" x14ac:dyDescent="0.25">
      <c r="A37" s="316" t="s">
        <v>599</v>
      </c>
      <c r="B37" s="296" t="s">
        <v>660</v>
      </c>
      <c r="C37" s="157">
        <f>IF(ISNUMBER(C36/C33),C36/C33,)</f>
        <v>1.3659437009690818E-2</v>
      </c>
      <c r="D37" s="157">
        <f t="shared" ref="D37:CD37" si="20">IF(ISNUMBER(D36/D33),D36/D33,)</f>
        <v>1.5133665609424559E-2</v>
      </c>
      <c r="E37" s="157">
        <f t="shared" si="20"/>
        <v>1.4763231197771587E-2</v>
      </c>
      <c r="F37" s="157">
        <f t="shared" si="20"/>
        <v>1.8531781557743956E-2</v>
      </c>
      <c r="G37" s="157">
        <f t="shared" si="20"/>
        <v>2.1184950773558368E-2</v>
      </c>
      <c r="H37" s="157">
        <f t="shared" si="20"/>
        <v>7.5471698113207548E-3</v>
      </c>
      <c r="I37" s="157">
        <f t="shared" si="20"/>
        <v>1.0526315789473684E-2</v>
      </c>
      <c r="J37" s="332">
        <f t="shared" si="20"/>
        <v>1.3020833333333334E-2</v>
      </c>
      <c r="K37" s="157">
        <f t="shared" si="20"/>
        <v>1.335113484646195E-2</v>
      </c>
      <c r="L37" s="157">
        <f t="shared" si="20"/>
        <v>1.5957446808510637E-2</v>
      </c>
      <c r="M37" s="157">
        <f t="shared" si="20"/>
        <v>9.0225563909774441E-3</v>
      </c>
      <c r="N37" s="157">
        <f t="shared" si="20"/>
        <v>1.2228260869565218E-2</v>
      </c>
      <c r="O37" s="332">
        <f t="shared" si="20"/>
        <v>1.2396694214876033E-2</v>
      </c>
      <c r="P37" s="157">
        <f t="shared" si="20"/>
        <v>1.3386880856760375E-2</v>
      </c>
      <c r="Q37" s="157">
        <f t="shared" si="20"/>
        <v>1.4705882352941176E-2</v>
      </c>
      <c r="R37" s="157">
        <f t="shared" si="20"/>
        <v>4.0322580645161289E-3</v>
      </c>
      <c r="S37" s="157">
        <f t="shared" si="20"/>
        <v>4.172461752433936E-3</v>
      </c>
      <c r="T37" s="332">
        <f t="shared" si="20"/>
        <v>4.1265474552957355E-3</v>
      </c>
      <c r="U37" s="157">
        <f t="shared" si="20"/>
        <v>4.172461752433936E-3</v>
      </c>
      <c r="V37" s="157">
        <f t="shared" si="20"/>
        <v>4.172461752433936E-3</v>
      </c>
      <c r="W37" s="157">
        <f t="shared" si="20"/>
        <v>3.2894736842105261E-3</v>
      </c>
      <c r="X37" s="157">
        <f t="shared" si="20"/>
        <v>9.3457943925233638E-3</v>
      </c>
      <c r="Y37" s="332">
        <f t="shared" si="20"/>
        <v>3.246753246753247E-3</v>
      </c>
      <c r="Z37" s="157">
        <f t="shared" si="20"/>
        <v>1.1461318051575931E-2</v>
      </c>
      <c r="AA37" s="157">
        <f t="shared" si="20"/>
        <v>1.3262599469496022E-2</v>
      </c>
      <c r="AB37" s="157">
        <f t="shared" si="20"/>
        <v>2.2371364653243847E-3</v>
      </c>
      <c r="AC37" s="157">
        <f t="shared" si="20"/>
        <v>4.3572984749455342E-3</v>
      </c>
      <c r="AD37" s="332">
        <f t="shared" si="20"/>
        <v>4.4543429844097994E-3</v>
      </c>
      <c r="AE37" s="157">
        <f t="shared" si="20"/>
        <v>6.2630480167014616E-3</v>
      </c>
      <c r="AF37" s="157">
        <f t="shared" si="20"/>
        <v>8.2815734989648039E-3</v>
      </c>
      <c r="AG37" s="157">
        <f t="shared" si="20"/>
        <v>1.4168530947054437E-2</v>
      </c>
      <c r="AH37" s="157">
        <f t="shared" si="20"/>
        <v>1.8996960486322188E-2</v>
      </c>
      <c r="AI37" s="332">
        <f t="shared" si="20"/>
        <v>2.2019741837509491E-2</v>
      </c>
      <c r="AJ37" s="157">
        <f t="shared" si="20"/>
        <v>2.3219814241486069E-2</v>
      </c>
      <c r="AK37" s="157">
        <f t="shared" si="20"/>
        <v>2.8715003589375447E-2</v>
      </c>
      <c r="AL37" s="157">
        <f t="shared" si="20"/>
        <v>0</v>
      </c>
      <c r="AM37" s="157">
        <f t="shared" si="20"/>
        <v>0</v>
      </c>
      <c r="AN37" s="332">
        <f t="shared" si="20"/>
        <v>0</v>
      </c>
      <c r="AO37" s="157">
        <f t="shared" si="20"/>
        <v>0</v>
      </c>
      <c r="AP37" s="157">
        <f t="shared" si="20"/>
        <v>0</v>
      </c>
      <c r="AQ37" s="157">
        <f t="shared" si="20"/>
        <v>2.9970029970029972E-2</v>
      </c>
      <c r="AR37" s="157">
        <f t="shared" si="20"/>
        <v>2.9523809523809525E-2</v>
      </c>
      <c r="AS37" s="332">
        <f t="shared" si="20"/>
        <v>1.5384615384615385E-2</v>
      </c>
      <c r="AT37" s="157">
        <f t="shared" si="20"/>
        <v>3.8139534883720932E-2</v>
      </c>
      <c r="AU37" s="157">
        <f t="shared" si="20"/>
        <v>4.1818181818181817E-2</v>
      </c>
      <c r="AV37" s="157">
        <f t="shared" si="20"/>
        <v>4.6874999999999998E-3</v>
      </c>
      <c r="AW37" s="157">
        <f t="shared" si="20"/>
        <v>4.5454545454545452E-3</v>
      </c>
      <c r="AX37" s="332">
        <f t="shared" si="20"/>
        <v>9.3749999999999997E-3</v>
      </c>
      <c r="AY37" s="157">
        <f t="shared" si="20"/>
        <v>8.8235294117647058E-3</v>
      </c>
      <c r="AZ37" s="157">
        <f t="shared" si="20"/>
        <v>8.8235294117647058E-3</v>
      </c>
      <c r="BA37" s="157">
        <f t="shared" si="20"/>
        <v>1.4306151645207439E-2</v>
      </c>
      <c r="BB37" s="157">
        <f t="shared" si="20"/>
        <v>1.643835616438356E-2</v>
      </c>
      <c r="BC37" s="390">
        <f t="shared" si="20"/>
        <v>1.3850415512465374E-2</v>
      </c>
      <c r="BD37" s="157">
        <f t="shared" si="20"/>
        <v>2.1052631578947368E-2</v>
      </c>
      <c r="BE37" s="157">
        <f t="shared" si="20"/>
        <v>2.75E-2</v>
      </c>
      <c r="BF37" s="157">
        <f t="shared" si="20"/>
        <v>2.8744326777609682E-2</v>
      </c>
      <c r="BG37" s="157">
        <f t="shared" si="20"/>
        <v>2.1428571428571429E-2</v>
      </c>
      <c r="BH37" s="332">
        <f t="shared" si="20"/>
        <v>2.197802197802198E-2</v>
      </c>
      <c r="BI37" s="157">
        <f t="shared" si="20"/>
        <v>2.8368794326241134E-2</v>
      </c>
      <c r="BJ37" s="157">
        <f t="shared" si="20"/>
        <v>3.0985915492957747E-2</v>
      </c>
      <c r="BK37" s="157">
        <f t="shared" si="20"/>
        <v>8.389261744966443E-3</v>
      </c>
      <c r="BL37" s="157">
        <f t="shared" si="20"/>
        <v>9.4017094017094013E-3</v>
      </c>
      <c r="BM37" s="332">
        <f t="shared" si="20"/>
        <v>1.1073253833049404E-2</v>
      </c>
      <c r="BN37" s="157">
        <f t="shared" si="20"/>
        <v>1.0434782608695653E-2</v>
      </c>
      <c r="BO37" s="157">
        <f t="shared" si="20"/>
        <v>1.1818181818181818E-2</v>
      </c>
      <c r="BP37" s="157">
        <f t="shared" si="20"/>
        <v>7.6004343105320303E-3</v>
      </c>
      <c r="BQ37" s="157">
        <f t="shared" si="20"/>
        <v>1.2903225806451613E-2</v>
      </c>
      <c r="BR37" s="332">
        <f t="shared" si="20"/>
        <v>1.735357917570499E-2</v>
      </c>
      <c r="BS37" s="157">
        <f t="shared" si="20"/>
        <v>1.6129032258064516E-2</v>
      </c>
      <c r="BT37" s="157">
        <f t="shared" si="20"/>
        <v>1.8279569892473119E-2</v>
      </c>
      <c r="BU37" s="157">
        <f t="shared" si="20"/>
        <v>1.2779552715654952E-2</v>
      </c>
      <c r="BV37" s="157">
        <f t="shared" si="20"/>
        <v>1.1940298507462687E-2</v>
      </c>
      <c r="BW37" s="332">
        <f t="shared" si="20"/>
        <v>9.1463414634146336E-3</v>
      </c>
      <c r="BX37" s="157">
        <f t="shared" si="20"/>
        <v>1.5384615384615385E-2</v>
      </c>
      <c r="BY37" s="157">
        <f t="shared" si="20"/>
        <v>1.7647058823529412E-2</v>
      </c>
      <c r="BZ37" s="157">
        <f t="shared" si="20"/>
        <v>2.2935779816513763E-2</v>
      </c>
      <c r="CA37" s="157">
        <f t="shared" si="20"/>
        <v>2.3148148148148147E-2</v>
      </c>
      <c r="CB37" s="332">
        <f t="shared" si="20"/>
        <v>2.2123893805309734E-2</v>
      </c>
      <c r="CC37" s="157">
        <f t="shared" si="20"/>
        <v>3.9024390243902439E-2</v>
      </c>
      <c r="CD37" s="157">
        <f t="shared" si="20"/>
        <v>4.5454545454545456E-2</v>
      </c>
      <c r="CE37" s="157">
        <f t="shared" ref="CE37:CS37" si="21">IF(ISNUMBER(CE36/CE33),CE36/CE33,)</f>
        <v>7.2992700729927005E-3</v>
      </c>
      <c r="CF37" s="157">
        <f t="shared" si="21"/>
        <v>1.8518518518518517E-2</v>
      </c>
      <c r="CG37" s="332">
        <f t="shared" si="21"/>
        <v>1.6129032258064516E-2</v>
      </c>
      <c r="CH37" s="157">
        <f t="shared" si="21"/>
        <v>1.6666666666666666E-2</v>
      </c>
      <c r="CI37" s="157">
        <f t="shared" si="21"/>
        <v>1.5228426395939087E-2</v>
      </c>
      <c r="CJ37" s="157">
        <f t="shared" si="21"/>
        <v>3.6496350364963501E-2</v>
      </c>
      <c r="CK37" s="157">
        <f t="shared" si="21"/>
        <v>3.5335689045936397E-2</v>
      </c>
      <c r="CL37" s="332">
        <f t="shared" si="21"/>
        <v>3.6231884057971016E-2</v>
      </c>
      <c r="CM37" s="157">
        <f t="shared" si="21"/>
        <v>3.3670033670033669E-2</v>
      </c>
      <c r="CN37" s="157">
        <f t="shared" si="21"/>
        <v>3.4482758620689655E-2</v>
      </c>
      <c r="CO37" s="157">
        <f t="shared" si="21"/>
        <v>7.6433121019108277E-2</v>
      </c>
      <c r="CP37" s="157">
        <f t="shared" si="21"/>
        <v>5.8823529411764705E-2</v>
      </c>
      <c r="CQ37" s="332">
        <f t="shared" si="21"/>
        <v>4.5871559633027525E-2</v>
      </c>
      <c r="CR37" s="157">
        <f t="shared" si="21"/>
        <v>5.0632911392405063E-2</v>
      </c>
      <c r="CS37" s="157">
        <f t="shared" si="21"/>
        <v>5.232558139534884E-2</v>
      </c>
      <c r="CT37" s="159"/>
    </row>
    <row r="38" spans="1:98" ht="43.5" customHeight="1" x14ac:dyDescent="0.25">
      <c r="A38" s="316" t="s">
        <v>29</v>
      </c>
      <c r="B38" s="293" t="s">
        <v>556</v>
      </c>
      <c r="C38" s="294" t="s">
        <v>542</v>
      </c>
      <c r="D38" s="294" t="s">
        <v>543</v>
      </c>
      <c r="E38" s="327" t="s">
        <v>543</v>
      </c>
      <c r="F38" s="294" t="s">
        <v>707</v>
      </c>
      <c r="G38" s="294" t="s">
        <v>708</v>
      </c>
      <c r="H38" s="294">
        <v>6</v>
      </c>
      <c r="I38" s="294">
        <v>6</v>
      </c>
      <c r="J38" s="295">
        <v>6</v>
      </c>
      <c r="K38" s="294">
        <v>9</v>
      </c>
      <c r="L38" s="294">
        <v>10</v>
      </c>
      <c r="M38" s="294">
        <v>2</v>
      </c>
      <c r="N38" s="294">
        <v>3</v>
      </c>
      <c r="O38" s="295">
        <v>3</v>
      </c>
      <c r="P38" s="294">
        <v>5</v>
      </c>
      <c r="Q38" s="294">
        <v>6</v>
      </c>
      <c r="R38" s="294">
        <v>1</v>
      </c>
      <c r="S38" s="294">
        <v>1</v>
      </c>
      <c r="T38" s="295">
        <v>2</v>
      </c>
      <c r="U38" s="294">
        <v>2</v>
      </c>
      <c r="V38" s="294">
        <v>2</v>
      </c>
      <c r="W38" s="294">
        <v>4</v>
      </c>
      <c r="X38" s="294">
        <v>4</v>
      </c>
      <c r="Y38" s="295">
        <v>4</v>
      </c>
      <c r="Z38" s="294">
        <v>6</v>
      </c>
      <c r="AA38" s="294">
        <v>8</v>
      </c>
      <c r="AB38" s="294">
        <v>2</v>
      </c>
      <c r="AC38" s="294">
        <v>2</v>
      </c>
      <c r="AD38" s="295">
        <v>2</v>
      </c>
      <c r="AE38" s="294">
        <v>3</v>
      </c>
      <c r="AF38" s="294">
        <v>4</v>
      </c>
      <c r="AG38" s="294">
        <v>5</v>
      </c>
      <c r="AH38" s="294">
        <v>6</v>
      </c>
      <c r="AI38" s="295">
        <v>8</v>
      </c>
      <c r="AJ38" s="294">
        <v>9</v>
      </c>
      <c r="AK38" s="294">
        <v>10</v>
      </c>
      <c r="AL38" s="294"/>
      <c r="AM38" s="294"/>
      <c r="AN38" s="295"/>
      <c r="AO38" s="294"/>
      <c r="AP38" s="294"/>
      <c r="AQ38" s="294">
        <v>5</v>
      </c>
      <c r="AR38" s="294">
        <v>6</v>
      </c>
      <c r="AS38" s="400">
        <v>4</v>
      </c>
      <c r="AT38" s="294">
        <v>8</v>
      </c>
      <c r="AU38" s="294">
        <v>8</v>
      </c>
      <c r="AV38" s="294">
        <v>1</v>
      </c>
      <c r="AW38" s="294">
        <v>1</v>
      </c>
      <c r="AX38" s="295">
        <v>2</v>
      </c>
      <c r="AY38" s="294">
        <v>2</v>
      </c>
      <c r="AZ38" s="294">
        <v>2</v>
      </c>
      <c r="BA38" s="294">
        <v>6</v>
      </c>
      <c r="BB38" s="294">
        <v>5</v>
      </c>
      <c r="BC38" s="389">
        <v>7</v>
      </c>
      <c r="BD38" s="294">
        <v>6</v>
      </c>
      <c r="BE38" s="294">
        <v>10</v>
      </c>
      <c r="BF38" s="294">
        <v>3</v>
      </c>
      <c r="BG38" s="294">
        <v>3</v>
      </c>
      <c r="BH38" s="295">
        <v>3</v>
      </c>
      <c r="BI38" s="294">
        <v>3</v>
      </c>
      <c r="BJ38" s="294">
        <v>3</v>
      </c>
      <c r="BK38" s="294">
        <v>8</v>
      </c>
      <c r="BL38" s="294">
        <v>8</v>
      </c>
      <c r="BM38" s="295">
        <v>8</v>
      </c>
      <c r="BN38" s="294">
        <v>9</v>
      </c>
      <c r="BO38" s="294">
        <v>11</v>
      </c>
      <c r="BP38" s="294">
        <v>2</v>
      </c>
      <c r="BQ38" s="294">
        <v>3</v>
      </c>
      <c r="BR38" s="295">
        <v>3</v>
      </c>
      <c r="BS38" s="294">
        <v>4</v>
      </c>
      <c r="BT38" s="294">
        <v>5</v>
      </c>
      <c r="BU38" s="294">
        <v>3</v>
      </c>
      <c r="BV38" s="294">
        <v>4</v>
      </c>
      <c r="BW38" s="295">
        <v>4</v>
      </c>
      <c r="BX38" s="294">
        <v>4</v>
      </c>
      <c r="BY38" s="294">
        <v>5</v>
      </c>
      <c r="BZ38" s="294">
        <v>4</v>
      </c>
      <c r="CA38" s="294">
        <v>4</v>
      </c>
      <c r="CB38" s="295">
        <v>4</v>
      </c>
      <c r="CC38" s="294">
        <v>4</v>
      </c>
      <c r="CD38" s="294">
        <v>4</v>
      </c>
      <c r="CE38" s="294">
        <v>3</v>
      </c>
      <c r="CF38" s="294">
        <v>2</v>
      </c>
      <c r="CG38" s="295">
        <v>2</v>
      </c>
      <c r="CH38" s="294">
        <v>3</v>
      </c>
      <c r="CI38" s="294">
        <v>3</v>
      </c>
      <c r="CJ38" s="294">
        <v>1</v>
      </c>
      <c r="CK38" s="294">
        <v>1</v>
      </c>
      <c r="CL38" s="295">
        <v>1</v>
      </c>
      <c r="CM38" s="294">
        <v>1</v>
      </c>
      <c r="CN38" s="294">
        <v>1</v>
      </c>
      <c r="CO38" s="294">
        <v>4</v>
      </c>
      <c r="CP38" s="294">
        <v>4</v>
      </c>
      <c r="CQ38" s="295">
        <v>3</v>
      </c>
      <c r="CR38" s="294">
        <v>4</v>
      </c>
      <c r="CS38" s="294">
        <v>4</v>
      </c>
      <c r="CT38" s="228" t="s">
        <v>77</v>
      </c>
    </row>
    <row r="39" spans="1:98" s="345" customFormat="1" ht="409.6" customHeight="1" x14ac:dyDescent="0.25">
      <c r="A39" s="316" t="s">
        <v>31</v>
      </c>
      <c r="B39" s="293" t="s">
        <v>557</v>
      </c>
      <c r="C39" s="279" t="s">
        <v>704</v>
      </c>
      <c r="D39" s="279" t="s">
        <v>705</v>
      </c>
      <c r="E39" s="328" t="s">
        <v>705</v>
      </c>
      <c r="F39" s="279" t="s">
        <v>706</v>
      </c>
      <c r="G39" s="280" t="s">
        <v>709</v>
      </c>
      <c r="H39" s="284" t="s">
        <v>271</v>
      </c>
      <c r="I39" s="284" t="s">
        <v>271</v>
      </c>
      <c r="J39" s="281" t="s">
        <v>786</v>
      </c>
      <c r="K39" s="284" t="s">
        <v>620</v>
      </c>
      <c r="L39" s="284" t="s">
        <v>545</v>
      </c>
      <c r="M39" s="284" t="s">
        <v>253</v>
      </c>
      <c r="N39" s="284" t="s">
        <v>621</v>
      </c>
      <c r="O39" s="281" t="s">
        <v>621</v>
      </c>
      <c r="P39" s="284" t="s">
        <v>622</v>
      </c>
      <c r="Q39" s="283" t="s">
        <v>623</v>
      </c>
      <c r="R39" s="283" t="s">
        <v>218</v>
      </c>
      <c r="S39" s="283" t="s">
        <v>218</v>
      </c>
      <c r="T39" s="307" t="s">
        <v>624</v>
      </c>
      <c r="U39" s="283" t="s">
        <v>624</v>
      </c>
      <c r="V39" s="283" t="s">
        <v>499</v>
      </c>
      <c r="W39" s="283" t="s">
        <v>272</v>
      </c>
      <c r="X39" s="283" t="s">
        <v>272</v>
      </c>
      <c r="Y39" s="307" t="s">
        <v>272</v>
      </c>
      <c r="Z39" s="283" t="s">
        <v>625</v>
      </c>
      <c r="AA39" s="283" t="s">
        <v>701</v>
      </c>
      <c r="AB39" s="283" t="s">
        <v>254</v>
      </c>
      <c r="AC39" s="283" t="s">
        <v>254</v>
      </c>
      <c r="AD39" s="307" t="s">
        <v>254</v>
      </c>
      <c r="AE39" s="283" t="s">
        <v>677</v>
      </c>
      <c r="AF39" s="283" t="s">
        <v>700</v>
      </c>
      <c r="AG39" s="283" t="s">
        <v>394</v>
      </c>
      <c r="AH39" s="283" t="s">
        <v>626</v>
      </c>
      <c r="AI39" s="307" t="s">
        <v>781</v>
      </c>
      <c r="AJ39" s="283" t="s">
        <v>627</v>
      </c>
      <c r="AK39" s="283" t="s">
        <v>628</v>
      </c>
      <c r="AL39" s="283"/>
      <c r="AM39" s="283"/>
      <c r="AN39" s="281"/>
      <c r="AO39" s="283"/>
      <c r="AP39" s="283"/>
      <c r="AQ39" s="283" t="s">
        <v>343</v>
      </c>
      <c r="AR39" s="283" t="s">
        <v>629</v>
      </c>
      <c r="AS39" s="403" t="s">
        <v>794</v>
      </c>
      <c r="AT39" s="283" t="s">
        <v>630</v>
      </c>
      <c r="AU39" s="283" t="s">
        <v>500</v>
      </c>
      <c r="AV39" s="283" t="s">
        <v>218</v>
      </c>
      <c r="AW39" s="283" t="s">
        <v>218</v>
      </c>
      <c r="AX39" s="307" t="s">
        <v>530</v>
      </c>
      <c r="AY39" s="283" t="s">
        <v>530</v>
      </c>
      <c r="AZ39" s="283" t="s">
        <v>501</v>
      </c>
      <c r="BA39" s="283" t="s">
        <v>357</v>
      </c>
      <c r="BB39" s="283" t="s">
        <v>502</v>
      </c>
      <c r="BC39" s="392" t="s">
        <v>782</v>
      </c>
      <c r="BD39" s="283" t="s">
        <v>631</v>
      </c>
      <c r="BE39" s="283" t="s">
        <v>632</v>
      </c>
      <c r="BF39" s="283" t="s">
        <v>263</v>
      </c>
      <c r="BG39" s="283" t="s">
        <v>263</v>
      </c>
      <c r="BH39" s="307" t="s">
        <v>263</v>
      </c>
      <c r="BI39" s="283" t="s">
        <v>263</v>
      </c>
      <c r="BJ39" s="283" t="s">
        <v>263</v>
      </c>
      <c r="BK39" s="283" t="s">
        <v>273</v>
      </c>
      <c r="BL39" s="283" t="s">
        <v>273</v>
      </c>
      <c r="BM39" s="307" t="s">
        <v>273</v>
      </c>
      <c r="BN39" s="283" t="s">
        <v>633</v>
      </c>
      <c r="BO39" s="283" t="s">
        <v>699</v>
      </c>
      <c r="BP39" s="283" t="s">
        <v>256</v>
      </c>
      <c r="BQ39" s="283" t="s">
        <v>634</v>
      </c>
      <c r="BR39" s="384" t="s">
        <v>778</v>
      </c>
      <c r="BS39" s="283" t="s">
        <v>635</v>
      </c>
      <c r="BT39" s="283" t="s">
        <v>636</v>
      </c>
      <c r="BU39" s="283" t="s">
        <v>274</v>
      </c>
      <c r="BV39" s="283" t="s">
        <v>637</v>
      </c>
      <c r="BW39" s="307" t="s">
        <v>637</v>
      </c>
      <c r="BX39" s="283" t="s">
        <v>518</v>
      </c>
      <c r="BY39" s="283" t="s">
        <v>638</v>
      </c>
      <c r="BZ39" s="283" t="s">
        <v>257</v>
      </c>
      <c r="CA39" s="283" t="s">
        <v>257</v>
      </c>
      <c r="CB39" s="307" t="s">
        <v>257</v>
      </c>
      <c r="CC39" s="283" t="s">
        <v>257</v>
      </c>
      <c r="CD39" s="283" t="s">
        <v>257</v>
      </c>
      <c r="CE39" s="283" t="s">
        <v>275</v>
      </c>
      <c r="CF39" s="283" t="s">
        <v>282</v>
      </c>
      <c r="CG39" s="281" t="s">
        <v>790</v>
      </c>
      <c r="CH39" s="283" t="s">
        <v>639</v>
      </c>
      <c r="CI39" s="283" t="s">
        <v>519</v>
      </c>
      <c r="CJ39" s="283" t="s">
        <v>157</v>
      </c>
      <c r="CK39" s="283" t="s">
        <v>157</v>
      </c>
      <c r="CL39" s="307" t="s">
        <v>792</v>
      </c>
      <c r="CM39" s="283" t="s">
        <v>157</v>
      </c>
      <c r="CN39" s="283" t="s">
        <v>157</v>
      </c>
      <c r="CO39" s="284" t="s">
        <v>260</v>
      </c>
      <c r="CP39" s="284" t="s">
        <v>260</v>
      </c>
      <c r="CQ39" s="281" t="s">
        <v>260</v>
      </c>
      <c r="CR39" s="284" t="s">
        <v>260</v>
      </c>
      <c r="CS39" s="284" t="s">
        <v>260</v>
      </c>
      <c r="CT39" s="283"/>
    </row>
    <row r="40" spans="1:98" ht="60.75" customHeight="1" x14ac:dyDescent="0.25">
      <c r="A40" s="316" t="s">
        <v>33</v>
      </c>
      <c r="B40" s="293" t="s">
        <v>558</v>
      </c>
      <c r="C40" s="294" t="s">
        <v>547</v>
      </c>
      <c r="D40" s="294" t="s">
        <v>548</v>
      </c>
      <c r="E40" s="327" t="s">
        <v>548</v>
      </c>
      <c r="F40" s="294" t="s">
        <v>679</v>
      </c>
      <c r="G40" s="294" t="s">
        <v>714</v>
      </c>
      <c r="H40" s="294">
        <v>4</v>
      </c>
      <c r="I40" s="294">
        <v>5</v>
      </c>
      <c r="J40" s="295">
        <v>3</v>
      </c>
      <c r="K40" s="294">
        <v>7</v>
      </c>
      <c r="L40" s="294">
        <v>8</v>
      </c>
      <c r="M40" s="294">
        <v>2</v>
      </c>
      <c r="N40" s="294">
        <v>4</v>
      </c>
      <c r="O40" s="295">
        <v>4</v>
      </c>
      <c r="P40" s="294">
        <v>6</v>
      </c>
      <c r="Q40" s="294">
        <v>7</v>
      </c>
      <c r="R40" s="294">
        <v>1</v>
      </c>
      <c r="S40" s="294">
        <v>1</v>
      </c>
      <c r="T40" s="295">
        <v>2</v>
      </c>
      <c r="U40" s="294">
        <v>2</v>
      </c>
      <c r="V40" s="294">
        <v>2</v>
      </c>
      <c r="W40" s="294">
        <v>1</v>
      </c>
      <c r="X40" s="294">
        <v>2</v>
      </c>
      <c r="Y40" s="295">
        <v>1</v>
      </c>
      <c r="Z40" s="294">
        <v>3</v>
      </c>
      <c r="AA40" s="294">
        <v>5</v>
      </c>
      <c r="AB40" s="294">
        <v>1</v>
      </c>
      <c r="AC40" s="294">
        <v>2</v>
      </c>
      <c r="AD40" s="295">
        <v>2</v>
      </c>
      <c r="AE40" s="294">
        <v>3</v>
      </c>
      <c r="AF40" s="294">
        <v>4</v>
      </c>
      <c r="AG40" s="294">
        <v>6</v>
      </c>
      <c r="AH40" s="294">
        <v>7</v>
      </c>
      <c r="AI40" s="295">
        <v>8</v>
      </c>
      <c r="AJ40" s="294">
        <v>10</v>
      </c>
      <c r="AK40" s="294">
        <v>11</v>
      </c>
      <c r="AL40" s="294"/>
      <c r="AM40" s="294"/>
      <c r="AN40" s="295"/>
      <c r="AO40" s="294"/>
      <c r="AP40" s="294"/>
      <c r="AQ40" s="294">
        <v>4</v>
      </c>
      <c r="AR40" s="294">
        <v>6</v>
      </c>
      <c r="AS40" s="400">
        <v>4</v>
      </c>
      <c r="AT40" s="294">
        <v>8</v>
      </c>
      <c r="AU40" s="294">
        <v>8</v>
      </c>
      <c r="AV40" s="294">
        <v>1</v>
      </c>
      <c r="AW40" s="294">
        <v>1</v>
      </c>
      <c r="AX40" s="295">
        <v>2</v>
      </c>
      <c r="AY40" s="294">
        <v>2</v>
      </c>
      <c r="AZ40" s="294">
        <v>2</v>
      </c>
      <c r="BA40" s="294">
        <v>6</v>
      </c>
      <c r="BB40" s="294">
        <v>5</v>
      </c>
      <c r="BC40" s="389" t="s">
        <v>350</v>
      </c>
      <c r="BD40" s="294">
        <v>6</v>
      </c>
      <c r="BE40" s="294">
        <v>10</v>
      </c>
      <c r="BF40" s="294">
        <v>3</v>
      </c>
      <c r="BG40" s="294">
        <v>2</v>
      </c>
      <c r="BH40" s="295">
        <v>2</v>
      </c>
      <c r="BI40" s="294">
        <v>3</v>
      </c>
      <c r="BJ40" s="294">
        <v>3</v>
      </c>
      <c r="BK40" s="294">
        <v>5</v>
      </c>
      <c r="BL40" s="294">
        <v>6</v>
      </c>
      <c r="BM40" s="295">
        <v>6</v>
      </c>
      <c r="BN40" s="294">
        <v>7</v>
      </c>
      <c r="BO40" s="294">
        <v>10</v>
      </c>
      <c r="BP40" s="294">
        <v>2</v>
      </c>
      <c r="BQ40" s="294">
        <v>5</v>
      </c>
      <c r="BR40" s="295">
        <v>5</v>
      </c>
      <c r="BS40" s="294">
        <v>6</v>
      </c>
      <c r="BT40" s="294">
        <v>7</v>
      </c>
      <c r="BU40" s="294">
        <v>4</v>
      </c>
      <c r="BV40" s="294">
        <v>4</v>
      </c>
      <c r="BW40" s="295">
        <v>3</v>
      </c>
      <c r="BX40" s="294">
        <v>4</v>
      </c>
      <c r="BY40" s="294">
        <v>5</v>
      </c>
      <c r="BZ40" s="294">
        <v>4</v>
      </c>
      <c r="CA40" s="294">
        <v>4</v>
      </c>
      <c r="CB40" s="295">
        <v>3</v>
      </c>
      <c r="CC40" s="294">
        <v>4</v>
      </c>
      <c r="CD40" s="294">
        <v>4</v>
      </c>
      <c r="CE40" s="294">
        <v>2</v>
      </c>
      <c r="CF40" s="294">
        <v>3</v>
      </c>
      <c r="CG40" s="295">
        <v>4</v>
      </c>
      <c r="CH40" s="294">
        <v>4</v>
      </c>
      <c r="CI40" s="294">
        <v>4</v>
      </c>
      <c r="CJ40" s="294">
        <v>1</v>
      </c>
      <c r="CK40" s="294">
        <v>1</v>
      </c>
      <c r="CL40" s="401">
        <v>1</v>
      </c>
      <c r="CM40" s="294">
        <v>1</v>
      </c>
      <c r="CN40" s="294">
        <v>1</v>
      </c>
      <c r="CO40" s="294">
        <v>4</v>
      </c>
      <c r="CP40" s="294">
        <v>4</v>
      </c>
      <c r="CQ40" s="295">
        <v>3</v>
      </c>
      <c r="CR40" s="294">
        <v>4</v>
      </c>
      <c r="CS40" s="294">
        <v>4</v>
      </c>
      <c r="CT40" s="228" t="s">
        <v>77</v>
      </c>
    </row>
    <row r="41" spans="1:98" s="349" customFormat="1" ht="409.6" customHeight="1" x14ac:dyDescent="0.25">
      <c r="A41" s="316" t="s">
        <v>34</v>
      </c>
      <c r="B41" s="293" t="s">
        <v>559</v>
      </c>
      <c r="C41" s="346" t="s">
        <v>710</v>
      </c>
      <c r="D41" s="284" t="s">
        <v>711</v>
      </c>
      <c r="E41" s="330" t="s">
        <v>711</v>
      </c>
      <c r="F41" s="346" t="s">
        <v>712</v>
      </c>
      <c r="G41" s="311" t="s">
        <v>713</v>
      </c>
      <c r="H41" s="347" t="s">
        <v>276</v>
      </c>
      <c r="I41" s="347" t="s">
        <v>520</v>
      </c>
      <c r="J41" s="308" t="s">
        <v>787</v>
      </c>
      <c r="K41" s="347" t="s">
        <v>521</v>
      </c>
      <c r="L41" s="347" t="s">
        <v>581</v>
      </c>
      <c r="M41" s="347" t="s">
        <v>253</v>
      </c>
      <c r="N41" s="347" t="s">
        <v>640</v>
      </c>
      <c r="O41" s="308" t="s">
        <v>640</v>
      </c>
      <c r="P41" s="347" t="s">
        <v>641</v>
      </c>
      <c r="Q41" s="348" t="s">
        <v>522</v>
      </c>
      <c r="R41" s="348" t="s">
        <v>218</v>
      </c>
      <c r="S41" s="348" t="s">
        <v>218</v>
      </c>
      <c r="T41" s="382" t="s">
        <v>624</v>
      </c>
      <c r="U41" s="348" t="s">
        <v>624</v>
      </c>
      <c r="V41" s="348" t="s">
        <v>499</v>
      </c>
      <c r="W41" s="348" t="s">
        <v>350</v>
      </c>
      <c r="X41" s="348" t="s">
        <v>523</v>
      </c>
      <c r="Y41" s="382" t="s">
        <v>796</v>
      </c>
      <c r="Z41" s="348" t="s">
        <v>524</v>
      </c>
      <c r="AA41" s="348" t="s">
        <v>697</v>
      </c>
      <c r="AB41" s="348" t="s">
        <v>90</v>
      </c>
      <c r="AC41" s="348" t="s">
        <v>525</v>
      </c>
      <c r="AD41" s="382" t="s">
        <v>525</v>
      </c>
      <c r="AE41" s="348" t="s">
        <v>677</v>
      </c>
      <c r="AF41" s="348" t="s">
        <v>700</v>
      </c>
      <c r="AG41" s="348" t="s">
        <v>261</v>
      </c>
      <c r="AH41" s="348" t="s">
        <v>526</v>
      </c>
      <c r="AI41" s="307" t="s">
        <v>781</v>
      </c>
      <c r="AJ41" s="348" t="s">
        <v>527</v>
      </c>
      <c r="AK41" s="348" t="s">
        <v>528</v>
      </c>
      <c r="AL41" s="348"/>
      <c r="AM41" s="348"/>
      <c r="AN41" s="308"/>
      <c r="AO41" s="348"/>
      <c r="AP41" s="348"/>
      <c r="AQ41" s="348" t="s">
        <v>345</v>
      </c>
      <c r="AR41" s="348" t="s">
        <v>529</v>
      </c>
      <c r="AS41" s="403" t="s">
        <v>794</v>
      </c>
      <c r="AT41" s="348" t="s">
        <v>642</v>
      </c>
      <c r="AU41" s="348" t="s">
        <v>546</v>
      </c>
      <c r="AV41" s="348" t="s">
        <v>218</v>
      </c>
      <c r="AW41" s="348" t="s">
        <v>218</v>
      </c>
      <c r="AX41" s="382" t="s">
        <v>530</v>
      </c>
      <c r="AY41" s="348" t="s">
        <v>530</v>
      </c>
      <c r="AZ41" s="348" t="s">
        <v>501</v>
      </c>
      <c r="BA41" s="348" t="s">
        <v>357</v>
      </c>
      <c r="BB41" s="348" t="s">
        <v>502</v>
      </c>
      <c r="BC41" s="393" t="s">
        <v>783</v>
      </c>
      <c r="BD41" s="348" t="s">
        <v>531</v>
      </c>
      <c r="BE41" s="348" t="s">
        <v>532</v>
      </c>
      <c r="BF41" s="348" t="s">
        <v>262</v>
      </c>
      <c r="BG41" s="348" t="s">
        <v>451</v>
      </c>
      <c r="BH41" s="382" t="s">
        <v>451</v>
      </c>
      <c r="BI41" s="348" t="s">
        <v>262</v>
      </c>
      <c r="BJ41" s="348" t="s">
        <v>262</v>
      </c>
      <c r="BK41" s="348" t="s">
        <v>280</v>
      </c>
      <c r="BL41" s="348" t="s">
        <v>533</v>
      </c>
      <c r="BM41" s="382" t="s">
        <v>788</v>
      </c>
      <c r="BN41" s="348" t="s">
        <v>534</v>
      </c>
      <c r="BO41" s="348" t="s">
        <v>698</v>
      </c>
      <c r="BP41" s="348" t="s">
        <v>256</v>
      </c>
      <c r="BQ41" s="348" t="s">
        <v>535</v>
      </c>
      <c r="BR41" s="305" t="s">
        <v>779</v>
      </c>
      <c r="BS41" s="348" t="s">
        <v>536</v>
      </c>
      <c r="BT41" s="348" t="s">
        <v>537</v>
      </c>
      <c r="BU41" s="348" t="s">
        <v>281</v>
      </c>
      <c r="BV41" s="348" t="s">
        <v>281</v>
      </c>
      <c r="BW41" s="382" t="s">
        <v>789</v>
      </c>
      <c r="BX41" s="348" t="s">
        <v>281</v>
      </c>
      <c r="BY41" s="348" t="s">
        <v>538</v>
      </c>
      <c r="BZ41" s="348" t="s">
        <v>257</v>
      </c>
      <c r="CA41" s="348" t="s">
        <v>257</v>
      </c>
      <c r="CB41" s="382" t="s">
        <v>793</v>
      </c>
      <c r="CC41" s="348" t="s">
        <v>257</v>
      </c>
      <c r="CD41" s="348" t="s">
        <v>257</v>
      </c>
      <c r="CE41" s="348" t="s">
        <v>282</v>
      </c>
      <c r="CF41" s="348" t="s">
        <v>539</v>
      </c>
      <c r="CG41" s="308" t="s">
        <v>791</v>
      </c>
      <c r="CH41" s="348" t="s">
        <v>540</v>
      </c>
      <c r="CI41" s="348" t="s">
        <v>541</v>
      </c>
      <c r="CJ41" s="348" t="s">
        <v>157</v>
      </c>
      <c r="CK41" s="348" t="s">
        <v>157</v>
      </c>
      <c r="CL41" s="382" t="s">
        <v>792</v>
      </c>
      <c r="CM41" s="348" t="s">
        <v>157</v>
      </c>
      <c r="CN41" s="348" t="s">
        <v>157</v>
      </c>
      <c r="CO41" s="347" t="s">
        <v>260</v>
      </c>
      <c r="CP41" s="347" t="s">
        <v>260</v>
      </c>
      <c r="CQ41" s="308" t="s">
        <v>260</v>
      </c>
      <c r="CR41" s="347" t="s">
        <v>260</v>
      </c>
      <c r="CS41" s="347" t="s">
        <v>260</v>
      </c>
      <c r="CT41" s="348"/>
    </row>
    <row r="42" spans="1:98" ht="47.25" x14ac:dyDescent="0.25">
      <c r="A42" s="316" t="s">
        <v>36</v>
      </c>
      <c r="B42" s="293" t="s">
        <v>66</v>
      </c>
      <c r="C42" s="294">
        <f t="shared" ref="C42:G43" si="22">SUMIF($H$3:$CS$3,C$3,$H42:$CS42)</f>
        <v>833</v>
      </c>
      <c r="D42" s="294">
        <f t="shared" si="22"/>
        <v>1655</v>
      </c>
      <c r="E42" s="294">
        <f t="shared" si="22"/>
        <v>1885</v>
      </c>
      <c r="F42" s="294">
        <f t="shared" si="22"/>
        <v>2634</v>
      </c>
      <c r="G42" s="294">
        <f t="shared" si="22"/>
        <v>3408</v>
      </c>
      <c r="H42" s="294">
        <v>25</v>
      </c>
      <c r="I42" s="294">
        <v>75</v>
      </c>
      <c r="J42" s="295">
        <v>74</v>
      </c>
      <c r="K42" s="294">
        <v>175</v>
      </c>
      <c r="L42" s="294">
        <v>250</v>
      </c>
      <c r="M42" s="294">
        <v>50</v>
      </c>
      <c r="N42" s="294">
        <v>90</v>
      </c>
      <c r="O42" s="295">
        <v>94</v>
      </c>
      <c r="P42" s="294">
        <v>110</v>
      </c>
      <c r="Q42" s="294">
        <v>130</v>
      </c>
      <c r="R42" s="294"/>
      <c r="S42" s="294"/>
      <c r="T42" s="295"/>
      <c r="U42" s="294"/>
      <c r="V42" s="294"/>
      <c r="W42" s="294">
        <v>0</v>
      </c>
      <c r="X42" s="294">
        <v>25</v>
      </c>
      <c r="Y42" s="295">
        <v>25</v>
      </c>
      <c r="Z42" s="294">
        <v>50</v>
      </c>
      <c r="AA42" s="294">
        <v>100</v>
      </c>
      <c r="AB42" s="294">
        <v>125</v>
      </c>
      <c r="AC42" s="294">
        <v>225</v>
      </c>
      <c r="AD42" s="400">
        <v>250</v>
      </c>
      <c r="AE42" s="294">
        <v>350</v>
      </c>
      <c r="AF42" s="294">
        <v>400</v>
      </c>
      <c r="AG42" s="294">
        <v>121</v>
      </c>
      <c r="AH42" s="294">
        <v>315</v>
      </c>
      <c r="AI42" s="400">
        <v>319</v>
      </c>
      <c r="AJ42" s="294">
        <v>492</v>
      </c>
      <c r="AK42" s="294">
        <v>644</v>
      </c>
      <c r="AL42" s="294"/>
      <c r="AM42" s="294"/>
      <c r="AN42" s="295"/>
      <c r="AO42" s="294"/>
      <c r="AP42" s="294"/>
      <c r="AQ42" s="294">
        <v>144</v>
      </c>
      <c r="AR42" s="294">
        <v>244</v>
      </c>
      <c r="AS42" s="295">
        <v>357</v>
      </c>
      <c r="AT42" s="294">
        <v>394</v>
      </c>
      <c r="AU42" s="294">
        <v>544</v>
      </c>
      <c r="AV42" s="294">
        <v>0</v>
      </c>
      <c r="AW42" s="294">
        <v>0</v>
      </c>
      <c r="AX42" s="295"/>
      <c r="AY42" s="294">
        <v>0</v>
      </c>
      <c r="AZ42" s="294">
        <v>0</v>
      </c>
      <c r="BA42" s="294">
        <v>25</v>
      </c>
      <c r="BB42" s="294">
        <v>72</v>
      </c>
      <c r="BC42" s="400">
        <v>74</v>
      </c>
      <c r="BD42" s="294">
        <v>118</v>
      </c>
      <c r="BE42" s="294">
        <v>186</v>
      </c>
      <c r="BF42" s="294">
        <v>0</v>
      </c>
      <c r="BG42" s="294">
        <v>0</v>
      </c>
      <c r="BH42" s="295"/>
      <c r="BI42" s="294">
        <v>0</v>
      </c>
      <c r="BJ42" s="294">
        <v>0</v>
      </c>
      <c r="BK42" s="294">
        <v>176</v>
      </c>
      <c r="BL42" s="294">
        <v>298</v>
      </c>
      <c r="BM42" s="400">
        <v>323</v>
      </c>
      <c r="BN42" s="294">
        <v>464</v>
      </c>
      <c r="BO42" s="294">
        <v>534</v>
      </c>
      <c r="BP42" s="294">
        <v>64</v>
      </c>
      <c r="BQ42" s="294">
        <v>130</v>
      </c>
      <c r="BR42" s="400">
        <v>159</v>
      </c>
      <c r="BS42" s="294">
        <v>140</v>
      </c>
      <c r="BT42" s="294">
        <v>210</v>
      </c>
      <c r="BU42" s="294">
        <v>25</v>
      </c>
      <c r="BV42" s="294">
        <v>75</v>
      </c>
      <c r="BW42" s="400">
        <v>100</v>
      </c>
      <c r="BX42" s="294">
        <v>100</v>
      </c>
      <c r="BY42" s="294">
        <v>150</v>
      </c>
      <c r="BZ42" s="294">
        <v>42</v>
      </c>
      <c r="CA42" s="294">
        <v>45</v>
      </c>
      <c r="CB42" s="295">
        <v>54</v>
      </c>
      <c r="CC42" s="294">
        <v>81</v>
      </c>
      <c r="CD42" s="294">
        <v>70</v>
      </c>
      <c r="CE42" s="294">
        <v>36</v>
      </c>
      <c r="CF42" s="294">
        <v>41</v>
      </c>
      <c r="CG42" s="295">
        <v>37</v>
      </c>
      <c r="CH42" s="294">
        <v>120</v>
      </c>
      <c r="CI42" s="294">
        <v>125</v>
      </c>
      <c r="CJ42" s="294">
        <v>0</v>
      </c>
      <c r="CK42" s="294">
        <v>0</v>
      </c>
      <c r="CL42" s="295"/>
      <c r="CM42" s="294">
        <v>0</v>
      </c>
      <c r="CN42" s="294">
        <v>0</v>
      </c>
      <c r="CO42" s="294">
        <v>0</v>
      </c>
      <c r="CP42" s="294">
        <v>20</v>
      </c>
      <c r="CQ42" s="295">
        <v>19</v>
      </c>
      <c r="CR42" s="294">
        <v>40</v>
      </c>
      <c r="CS42" s="294">
        <v>65</v>
      </c>
      <c r="CT42" s="228" t="s">
        <v>78</v>
      </c>
    </row>
    <row r="43" spans="1:98" ht="47.25" x14ac:dyDescent="0.25">
      <c r="A43" s="316" t="s">
        <v>37</v>
      </c>
      <c r="B43" s="293" t="s">
        <v>560</v>
      </c>
      <c r="C43" s="294">
        <f t="shared" si="22"/>
        <v>19</v>
      </c>
      <c r="D43" s="294">
        <f t="shared" si="22"/>
        <v>85</v>
      </c>
      <c r="E43" s="294">
        <f t="shared" si="22"/>
        <v>97</v>
      </c>
      <c r="F43" s="294">
        <f t="shared" si="22"/>
        <v>228</v>
      </c>
      <c r="G43" s="294">
        <f t="shared" si="22"/>
        <v>357</v>
      </c>
      <c r="H43" s="294">
        <v>0</v>
      </c>
      <c r="I43" s="294">
        <v>1</v>
      </c>
      <c r="J43" s="295">
        <v>1</v>
      </c>
      <c r="K43" s="294">
        <v>3</v>
      </c>
      <c r="L43" s="294">
        <v>5</v>
      </c>
      <c r="M43" s="294">
        <v>0</v>
      </c>
      <c r="N43" s="294">
        <v>6</v>
      </c>
      <c r="O43" s="295">
        <v>7</v>
      </c>
      <c r="P43" s="294">
        <v>7</v>
      </c>
      <c r="Q43" s="294">
        <v>9</v>
      </c>
      <c r="R43" s="294"/>
      <c r="S43" s="294"/>
      <c r="T43" s="295"/>
      <c r="U43" s="294"/>
      <c r="V43" s="294"/>
      <c r="W43" s="294">
        <v>0</v>
      </c>
      <c r="X43" s="294">
        <v>0</v>
      </c>
      <c r="Y43" s="295"/>
      <c r="Z43" s="294">
        <v>6</v>
      </c>
      <c r="AA43" s="294">
        <v>10</v>
      </c>
      <c r="AB43" s="294">
        <v>0</v>
      </c>
      <c r="AC43" s="294">
        <v>0</v>
      </c>
      <c r="AD43" s="295"/>
      <c r="AE43" s="294">
        <v>6</v>
      </c>
      <c r="AF43" s="294">
        <v>7</v>
      </c>
      <c r="AG43" s="294">
        <v>0</v>
      </c>
      <c r="AH43" s="294">
        <v>5</v>
      </c>
      <c r="AI43" s="295">
        <v>5</v>
      </c>
      <c r="AJ43" s="294">
        <v>25</v>
      </c>
      <c r="AK43" s="294">
        <v>30</v>
      </c>
      <c r="AL43" s="294"/>
      <c r="AM43" s="294"/>
      <c r="AN43" s="295"/>
      <c r="AO43" s="294"/>
      <c r="AP43" s="294"/>
      <c r="AQ43" s="294">
        <v>0</v>
      </c>
      <c r="AR43" s="294">
        <v>30</v>
      </c>
      <c r="AS43" s="295">
        <v>42</v>
      </c>
      <c r="AT43" s="294">
        <v>100</v>
      </c>
      <c r="AU43" s="294">
        <v>200</v>
      </c>
      <c r="AV43" s="294">
        <v>0</v>
      </c>
      <c r="AW43" s="294">
        <v>0</v>
      </c>
      <c r="AX43" s="295"/>
      <c r="AY43" s="294">
        <v>0</v>
      </c>
      <c r="AZ43" s="294">
        <v>0</v>
      </c>
      <c r="BA43" s="294">
        <v>0</v>
      </c>
      <c r="BB43" s="294">
        <v>3</v>
      </c>
      <c r="BC43" s="389">
        <v>0</v>
      </c>
      <c r="BD43" s="294">
        <v>5</v>
      </c>
      <c r="BE43" s="294">
        <v>7</v>
      </c>
      <c r="BF43" s="294">
        <v>0</v>
      </c>
      <c r="BG43" s="294">
        <v>0</v>
      </c>
      <c r="BH43" s="295"/>
      <c r="BI43" s="294">
        <v>0</v>
      </c>
      <c r="BJ43" s="294">
        <v>0</v>
      </c>
      <c r="BK43" s="294">
        <v>1</v>
      </c>
      <c r="BL43" s="294">
        <v>14</v>
      </c>
      <c r="BM43" s="297">
        <v>4</v>
      </c>
      <c r="BN43" s="294">
        <v>16</v>
      </c>
      <c r="BO43" s="294">
        <v>18</v>
      </c>
      <c r="BP43" s="294">
        <v>0</v>
      </c>
      <c r="BQ43" s="294">
        <v>4</v>
      </c>
      <c r="BR43" s="295">
        <v>4</v>
      </c>
      <c r="BS43" s="294">
        <v>12</v>
      </c>
      <c r="BT43" s="294">
        <v>14</v>
      </c>
      <c r="BU43" s="294">
        <v>0</v>
      </c>
      <c r="BV43" s="294">
        <v>0</v>
      </c>
      <c r="BW43" s="295">
        <v>8</v>
      </c>
      <c r="BX43" s="294">
        <v>4</v>
      </c>
      <c r="BY43" s="294">
        <v>9</v>
      </c>
      <c r="BZ43" s="294">
        <v>11</v>
      </c>
      <c r="CA43" s="294">
        <v>12</v>
      </c>
      <c r="CB43" s="295">
        <v>16</v>
      </c>
      <c r="CC43" s="294">
        <v>12</v>
      </c>
      <c r="CD43" s="294">
        <v>12</v>
      </c>
      <c r="CE43" s="294">
        <v>7</v>
      </c>
      <c r="CF43" s="294">
        <v>10</v>
      </c>
      <c r="CG43" s="295">
        <v>8</v>
      </c>
      <c r="CH43" s="294">
        <v>30</v>
      </c>
      <c r="CI43" s="294">
        <v>32</v>
      </c>
      <c r="CJ43" s="294">
        <v>0</v>
      </c>
      <c r="CK43" s="294">
        <v>0</v>
      </c>
      <c r="CL43" s="295"/>
      <c r="CM43" s="294">
        <v>0</v>
      </c>
      <c r="CN43" s="294">
        <v>0</v>
      </c>
      <c r="CO43" s="294">
        <v>0</v>
      </c>
      <c r="CP43" s="294">
        <v>0</v>
      </c>
      <c r="CQ43" s="295">
        <v>2</v>
      </c>
      <c r="CR43" s="294">
        <v>2</v>
      </c>
      <c r="CS43" s="294">
        <v>4</v>
      </c>
      <c r="CT43" s="228" t="s">
        <v>76</v>
      </c>
    </row>
    <row r="44" spans="1:98" s="160" customFormat="1" ht="60.75" customHeight="1" x14ac:dyDescent="0.25">
      <c r="A44" s="316" t="s">
        <v>63</v>
      </c>
      <c r="B44" s="296" t="s">
        <v>571</v>
      </c>
      <c r="C44" s="157">
        <f>IF(ISNUMBER(C43/C42),C43/C42,"")</f>
        <v>2.2809123649459785E-2</v>
      </c>
      <c r="D44" s="157">
        <f t="shared" ref="D44:CJ44" si="23">IF(ISNUMBER(D43/D42),D43/D42,"")</f>
        <v>5.1359516616314202E-2</v>
      </c>
      <c r="E44" s="157">
        <f>IF(ISNUMBER(E43/E42),E43/E42,"")</f>
        <v>5.1458885941644564E-2</v>
      </c>
      <c r="F44" s="157">
        <f t="shared" si="23"/>
        <v>8.656036446469248E-2</v>
      </c>
      <c r="G44" s="157">
        <f t="shared" si="23"/>
        <v>0.10475352112676056</v>
      </c>
      <c r="H44" s="157">
        <f t="shared" si="23"/>
        <v>0</v>
      </c>
      <c r="I44" s="157">
        <f t="shared" si="23"/>
        <v>1.3333333333333334E-2</v>
      </c>
      <c r="J44" s="332">
        <v>0.01</v>
      </c>
      <c r="K44" s="157">
        <f t="shared" si="23"/>
        <v>1.7142857142857144E-2</v>
      </c>
      <c r="L44" s="157">
        <f t="shared" si="23"/>
        <v>0.02</v>
      </c>
      <c r="M44" s="157">
        <f t="shared" si="23"/>
        <v>0</v>
      </c>
      <c r="N44" s="157">
        <f t="shared" si="23"/>
        <v>6.6666666666666666E-2</v>
      </c>
      <c r="O44" s="332">
        <f t="shared" si="23"/>
        <v>7.4468085106382975E-2</v>
      </c>
      <c r="P44" s="157">
        <f t="shared" si="23"/>
        <v>6.363636363636363E-2</v>
      </c>
      <c r="Q44" s="157">
        <f t="shared" si="23"/>
        <v>6.9230769230769235E-2</v>
      </c>
      <c r="R44" s="157" t="str">
        <f t="shared" si="23"/>
        <v/>
      </c>
      <c r="S44" s="157" t="str">
        <f t="shared" si="23"/>
        <v/>
      </c>
      <c r="T44" s="332" t="str">
        <f t="shared" si="23"/>
        <v/>
      </c>
      <c r="U44" s="157" t="str">
        <f t="shared" si="23"/>
        <v/>
      </c>
      <c r="V44" s="157" t="str">
        <f t="shared" si="23"/>
        <v/>
      </c>
      <c r="W44" s="157" t="str">
        <f t="shared" si="23"/>
        <v/>
      </c>
      <c r="X44" s="157">
        <f t="shared" si="23"/>
        <v>0</v>
      </c>
      <c r="Y44" s="332">
        <f t="shared" si="23"/>
        <v>0</v>
      </c>
      <c r="Z44" s="157">
        <f t="shared" si="23"/>
        <v>0.12</v>
      </c>
      <c r="AA44" s="157">
        <f t="shared" si="23"/>
        <v>0.1</v>
      </c>
      <c r="AB44" s="157">
        <f t="shared" si="23"/>
        <v>0</v>
      </c>
      <c r="AC44" s="157">
        <f t="shared" si="23"/>
        <v>0</v>
      </c>
      <c r="AD44" s="332">
        <f t="shared" si="23"/>
        <v>0</v>
      </c>
      <c r="AE44" s="157">
        <f t="shared" si="23"/>
        <v>1.7142857142857144E-2</v>
      </c>
      <c r="AF44" s="157">
        <f t="shared" si="23"/>
        <v>1.7500000000000002E-2</v>
      </c>
      <c r="AG44" s="157">
        <f t="shared" si="23"/>
        <v>0</v>
      </c>
      <c r="AH44" s="157">
        <f t="shared" si="23"/>
        <v>1.5873015873015872E-2</v>
      </c>
      <c r="AI44" s="332">
        <f t="shared" si="23"/>
        <v>1.5673981191222569E-2</v>
      </c>
      <c r="AJ44" s="157">
        <f t="shared" si="23"/>
        <v>5.08130081300813E-2</v>
      </c>
      <c r="AK44" s="157">
        <f t="shared" si="23"/>
        <v>4.6583850931677016E-2</v>
      </c>
      <c r="AL44" s="157" t="str">
        <f t="shared" si="23"/>
        <v/>
      </c>
      <c r="AM44" s="157" t="str">
        <f t="shared" si="23"/>
        <v/>
      </c>
      <c r="AN44" s="332" t="str">
        <f t="shared" si="23"/>
        <v/>
      </c>
      <c r="AO44" s="157" t="str">
        <f t="shared" si="23"/>
        <v/>
      </c>
      <c r="AP44" s="157" t="str">
        <f t="shared" si="23"/>
        <v/>
      </c>
      <c r="AQ44" s="157">
        <f t="shared" si="23"/>
        <v>0</v>
      </c>
      <c r="AR44" s="157">
        <f t="shared" si="23"/>
        <v>0.12295081967213115</v>
      </c>
      <c r="AS44" s="332">
        <f t="shared" si="23"/>
        <v>0.11764705882352941</v>
      </c>
      <c r="AT44" s="157">
        <f t="shared" si="23"/>
        <v>0.25380710659898476</v>
      </c>
      <c r="AU44" s="157">
        <f t="shared" si="23"/>
        <v>0.36764705882352944</v>
      </c>
      <c r="AV44" s="157" t="str">
        <f t="shared" si="23"/>
        <v/>
      </c>
      <c r="AW44" s="157" t="str">
        <f t="shared" si="23"/>
        <v/>
      </c>
      <c r="AX44" s="332" t="str">
        <f t="shared" si="23"/>
        <v/>
      </c>
      <c r="AY44" s="157" t="str">
        <f t="shared" si="23"/>
        <v/>
      </c>
      <c r="AZ44" s="157" t="str">
        <f t="shared" si="23"/>
        <v/>
      </c>
      <c r="BA44" s="157">
        <f t="shared" si="23"/>
        <v>0</v>
      </c>
      <c r="BB44" s="157">
        <f t="shared" si="23"/>
        <v>4.1666666666666664E-2</v>
      </c>
      <c r="BC44" s="390">
        <f t="shared" si="23"/>
        <v>0</v>
      </c>
      <c r="BD44" s="157">
        <f t="shared" si="23"/>
        <v>4.2372881355932202E-2</v>
      </c>
      <c r="BE44" s="157">
        <f t="shared" si="23"/>
        <v>3.7634408602150539E-2</v>
      </c>
      <c r="BF44" s="157" t="str">
        <f t="shared" si="23"/>
        <v/>
      </c>
      <c r="BG44" s="157" t="str">
        <f t="shared" si="23"/>
        <v/>
      </c>
      <c r="BH44" s="332" t="str">
        <f t="shared" si="23"/>
        <v/>
      </c>
      <c r="BI44" s="157" t="str">
        <f t="shared" si="23"/>
        <v/>
      </c>
      <c r="BJ44" s="157" t="str">
        <f t="shared" si="23"/>
        <v/>
      </c>
      <c r="BK44" s="157">
        <f t="shared" si="23"/>
        <v>5.681818181818182E-3</v>
      </c>
      <c r="BL44" s="157">
        <f t="shared" si="23"/>
        <v>4.6979865771812082E-2</v>
      </c>
      <c r="BM44" s="332">
        <f t="shared" si="23"/>
        <v>1.238390092879257E-2</v>
      </c>
      <c r="BN44" s="157">
        <f t="shared" si="23"/>
        <v>3.4482758620689655E-2</v>
      </c>
      <c r="BO44" s="157">
        <f t="shared" si="23"/>
        <v>3.3707865168539325E-2</v>
      </c>
      <c r="BP44" s="157">
        <f t="shared" si="23"/>
        <v>0</v>
      </c>
      <c r="BQ44" s="157">
        <f t="shared" si="23"/>
        <v>3.0769230769230771E-2</v>
      </c>
      <c r="BR44" s="332">
        <f t="shared" si="23"/>
        <v>2.5157232704402517E-2</v>
      </c>
      <c r="BS44" s="157">
        <f t="shared" si="23"/>
        <v>8.5714285714285715E-2</v>
      </c>
      <c r="BT44" s="157">
        <f t="shared" si="23"/>
        <v>6.6666666666666666E-2</v>
      </c>
      <c r="BU44" s="157">
        <f t="shared" si="23"/>
        <v>0</v>
      </c>
      <c r="BV44" s="157">
        <f t="shared" si="23"/>
        <v>0</v>
      </c>
      <c r="BW44" s="332">
        <f t="shared" si="23"/>
        <v>0.08</v>
      </c>
      <c r="BX44" s="157">
        <f t="shared" si="23"/>
        <v>0.04</v>
      </c>
      <c r="BY44" s="157">
        <f t="shared" si="23"/>
        <v>0.06</v>
      </c>
      <c r="BZ44" s="157">
        <f t="shared" si="23"/>
        <v>0.26190476190476192</v>
      </c>
      <c r="CA44" s="157">
        <f t="shared" si="23"/>
        <v>0.26666666666666666</v>
      </c>
      <c r="CB44" s="332">
        <f t="shared" si="23"/>
        <v>0.29629629629629628</v>
      </c>
      <c r="CC44" s="157">
        <f t="shared" si="23"/>
        <v>0.14814814814814814</v>
      </c>
      <c r="CD44" s="157">
        <f t="shared" si="23"/>
        <v>0.17142857142857143</v>
      </c>
      <c r="CE44" s="157">
        <f t="shared" si="23"/>
        <v>0.19444444444444445</v>
      </c>
      <c r="CF44" s="157">
        <f t="shared" si="23"/>
        <v>0.24390243902439024</v>
      </c>
      <c r="CG44" s="332">
        <f t="shared" si="23"/>
        <v>0.21621621621621623</v>
      </c>
      <c r="CH44" s="157">
        <f t="shared" si="23"/>
        <v>0.25</v>
      </c>
      <c r="CI44" s="157">
        <f t="shared" si="23"/>
        <v>0.25600000000000001</v>
      </c>
      <c r="CJ44" s="157" t="str">
        <f t="shared" si="23"/>
        <v/>
      </c>
      <c r="CK44" s="157" t="str">
        <f t="shared" ref="CK44:CS44" si="24">IF(ISNUMBER(CK43/CK42),CK43/CK42,"")</f>
        <v/>
      </c>
      <c r="CL44" s="332" t="str">
        <f t="shared" si="24"/>
        <v/>
      </c>
      <c r="CM44" s="157" t="str">
        <f t="shared" si="24"/>
        <v/>
      </c>
      <c r="CN44" s="157" t="str">
        <f t="shared" si="24"/>
        <v/>
      </c>
      <c r="CO44" s="157" t="str">
        <f t="shared" si="24"/>
        <v/>
      </c>
      <c r="CP44" s="157">
        <f t="shared" si="24"/>
        <v>0</v>
      </c>
      <c r="CQ44" s="332">
        <f t="shared" si="24"/>
        <v>0.10526315789473684</v>
      </c>
      <c r="CR44" s="157">
        <f t="shared" si="24"/>
        <v>0.05</v>
      </c>
      <c r="CS44" s="157">
        <f t="shared" si="24"/>
        <v>6.1538461538461542E-2</v>
      </c>
      <c r="CT44" s="159"/>
    </row>
    <row r="45" spans="1:98" ht="74.25" customHeight="1" x14ac:dyDescent="0.25">
      <c r="A45" s="316" t="s">
        <v>653</v>
      </c>
      <c r="B45" s="293" t="s">
        <v>562</v>
      </c>
      <c r="C45" s="294">
        <f t="shared" ref="C45:G67" si="25">SUMIF($H$3:$CS$3,C$3,$H45:$CS45)</f>
        <v>38</v>
      </c>
      <c r="D45" s="294">
        <f t="shared" si="25"/>
        <v>367</v>
      </c>
      <c r="E45" s="294">
        <f t="shared" si="25"/>
        <v>511</v>
      </c>
      <c r="F45" s="294">
        <f t="shared" si="25"/>
        <v>927</v>
      </c>
      <c r="G45" s="294">
        <f t="shared" si="25"/>
        <v>1445</v>
      </c>
      <c r="H45" s="294"/>
      <c r="I45" s="294">
        <v>25</v>
      </c>
      <c r="J45" s="295">
        <v>25</v>
      </c>
      <c r="K45" s="294">
        <v>75</v>
      </c>
      <c r="L45" s="294">
        <v>175</v>
      </c>
      <c r="M45" s="294">
        <v>0</v>
      </c>
      <c r="N45" s="294">
        <v>40</v>
      </c>
      <c r="O45" s="295">
        <v>41</v>
      </c>
      <c r="P45" s="294">
        <v>90</v>
      </c>
      <c r="Q45" s="294">
        <v>110</v>
      </c>
      <c r="R45" s="294"/>
      <c r="S45" s="294"/>
      <c r="T45" s="295"/>
      <c r="U45" s="294"/>
      <c r="V45" s="294"/>
      <c r="W45" s="294"/>
      <c r="X45" s="294"/>
      <c r="Y45" s="295"/>
      <c r="Z45" s="294">
        <v>25</v>
      </c>
      <c r="AA45" s="294">
        <v>50</v>
      </c>
      <c r="AB45" s="294">
        <v>0</v>
      </c>
      <c r="AC45" s="294">
        <v>0</v>
      </c>
      <c r="AD45" s="295"/>
      <c r="AE45" s="294">
        <v>110</v>
      </c>
      <c r="AF45" s="294">
        <v>150</v>
      </c>
      <c r="AG45" s="294">
        <v>0</v>
      </c>
      <c r="AH45" s="294">
        <v>50</v>
      </c>
      <c r="AI45" s="295">
        <v>53</v>
      </c>
      <c r="AJ45" s="294">
        <v>125</v>
      </c>
      <c r="AK45" s="294">
        <v>180</v>
      </c>
      <c r="AL45" s="294"/>
      <c r="AM45" s="294"/>
      <c r="AN45" s="295"/>
      <c r="AO45" s="294"/>
      <c r="AP45" s="294"/>
      <c r="AQ45" s="294">
        <v>0</v>
      </c>
      <c r="AR45" s="294">
        <v>100</v>
      </c>
      <c r="AS45" s="295">
        <v>156</v>
      </c>
      <c r="AT45" s="294">
        <v>200</v>
      </c>
      <c r="AU45" s="294">
        <v>350</v>
      </c>
      <c r="AV45" s="294">
        <v>0</v>
      </c>
      <c r="AW45" s="294">
        <v>0</v>
      </c>
      <c r="AX45" s="295"/>
      <c r="AY45" s="294">
        <v>0</v>
      </c>
      <c r="AZ45" s="294">
        <v>0</v>
      </c>
      <c r="BA45" s="294">
        <v>0</v>
      </c>
      <c r="BB45" s="294">
        <v>22</v>
      </c>
      <c r="BC45" s="389">
        <v>24</v>
      </c>
      <c r="BD45" s="294">
        <v>46</v>
      </c>
      <c r="BE45" s="294">
        <v>90</v>
      </c>
      <c r="BF45" s="294">
        <v>0</v>
      </c>
      <c r="BG45" s="294">
        <v>0</v>
      </c>
      <c r="BH45" s="295"/>
      <c r="BI45" s="294">
        <v>0</v>
      </c>
      <c r="BJ45" s="294">
        <v>0</v>
      </c>
      <c r="BK45" s="294">
        <v>5</v>
      </c>
      <c r="BL45" s="294">
        <v>56</v>
      </c>
      <c r="BM45" s="295">
        <v>61</v>
      </c>
      <c r="BN45" s="294">
        <v>97</v>
      </c>
      <c r="BO45" s="294">
        <v>132</v>
      </c>
      <c r="BP45" s="294"/>
      <c r="BQ45" s="294">
        <v>30</v>
      </c>
      <c r="BR45" s="295">
        <v>36</v>
      </c>
      <c r="BS45" s="294">
        <v>46</v>
      </c>
      <c r="BT45" s="294">
        <v>50</v>
      </c>
      <c r="BU45" s="294">
        <v>0</v>
      </c>
      <c r="BV45" s="294">
        <v>0</v>
      </c>
      <c r="BW45" s="295">
        <v>25</v>
      </c>
      <c r="BX45" s="294">
        <v>30</v>
      </c>
      <c r="BY45" s="294">
        <v>50</v>
      </c>
      <c r="BZ45" s="294">
        <v>17</v>
      </c>
      <c r="CA45" s="294">
        <v>18</v>
      </c>
      <c r="CB45" s="295">
        <v>22</v>
      </c>
      <c r="CC45" s="294">
        <v>18</v>
      </c>
      <c r="CD45" s="294">
        <v>18</v>
      </c>
      <c r="CE45" s="294">
        <v>16</v>
      </c>
      <c r="CF45" s="294">
        <v>26</v>
      </c>
      <c r="CG45" s="295">
        <v>50</v>
      </c>
      <c r="CH45" s="294">
        <v>45</v>
      </c>
      <c r="CI45" s="294">
        <v>50</v>
      </c>
      <c r="CJ45" s="294">
        <v>0</v>
      </c>
      <c r="CK45" s="294">
        <v>0</v>
      </c>
      <c r="CL45" s="295"/>
      <c r="CM45" s="294">
        <v>0</v>
      </c>
      <c r="CN45" s="294">
        <v>0</v>
      </c>
      <c r="CO45" s="294">
        <v>0</v>
      </c>
      <c r="CP45" s="294">
        <v>0</v>
      </c>
      <c r="CQ45" s="295">
        <v>18</v>
      </c>
      <c r="CR45" s="294">
        <v>20</v>
      </c>
      <c r="CS45" s="294">
        <v>40</v>
      </c>
      <c r="CT45" s="228" t="s">
        <v>76</v>
      </c>
    </row>
    <row r="46" spans="1:98" s="160" customFormat="1" ht="68.25" customHeight="1" x14ac:dyDescent="0.25">
      <c r="A46" s="316" t="s">
        <v>654</v>
      </c>
      <c r="B46" s="296" t="s">
        <v>563</v>
      </c>
      <c r="C46" s="157">
        <f>IF(ISNUMBER(C45/C42),C45/C42,"")</f>
        <v>4.561824729891957E-2</v>
      </c>
      <c r="D46" s="157">
        <f t="shared" ref="D46:CJ46" si="26">IF(ISNUMBER(D45/D42),D45/D42,"")</f>
        <v>0.2217522658610272</v>
      </c>
      <c r="E46" s="157">
        <f>IF(ISNUMBER(E45/E42),E45/E42,"")</f>
        <v>0.27108753315649869</v>
      </c>
      <c r="F46" s="157">
        <f t="shared" si="26"/>
        <v>0.35193621867881547</v>
      </c>
      <c r="G46" s="157">
        <f t="shared" si="26"/>
        <v>0.42400234741784038</v>
      </c>
      <c r="H46" s="157">
        <f t="shared" si="26"/>
        <v>0</v>
      </c>
      <c r="I46" s="157">
        <f t="shared" si="26"/>
        <v>0.33333333333333331</v>
      </c>
      <c r="J46" s="332">
        <f t="shared" si="26"/>
        <v>0.33783783783783783</v>
      </c>
      <c r="K46" s="157">
        <f t="shared" si="26"/>
        <v>0.42857142857142855</v>
      </c>
      <c r="L46" s="157">
        <f t="shared" si="26"/>
        <v>0.7</v>
      </c>
      <c r="M46" s="157">
        <f t="shared" si="26"/>
        <v>0</v>
      </c>
      <c r="N46" s="157">
        <f t="shared" si="26"/>
        <v>0.44444444444444442</v>
      </c>
      <c r="O46" s="332">
        <f t="shared" si="26"/>
        <v>0.43617021276595747</v>
      </c>
      <c r="P46" s="157">
        <f t="shared" si="26"/>
        <v>0.81818181818181823</v>
      </c>
      <c r="Q46" s="157">
        <f t="shared" si="26"/>
        <v>0.84615384615384615</v>
      </c>
      <c r="R46" s="157" t="str">
        <f t="shared" si="26"/>
        <v/>
      </c>
      <c r="S46" s="157" t="str">
        <f t="shared" si="26"/>
        <v/>
      </c>
      <c r="T46" s="332" t="str">
        <f t="shared" si="26"/>
        <v/>
      </c>
      <c r="U46" s="157" t="str">
        <f t="shared" si="26"/>
        <v/>
      </c>
      <c r="V46" s="157" t="str">
        <f t="shared" si="26"/>
        <v/>
      </c>
      <c r="W46" s="157" t="str">
        <f t="shared" si="26"/>
        <v/>
      </c>
      <c r="X46" s="157">
        <f t="shared" si="26"/>
        <v>0</v>
      </c>
      <c r="Y46" s="332">
        <f t="shared" si="26"/>
        <v>0</v>
      </c>
      <c r="Z46" s="157">
        <f t="shared" si="26"/>
        <v>0.5</v>
      </c>
      <c r="AA46" s="157">
        <f t="shared" si="26"/>
        <v>0.5</v>
      </c>
      <c r="AB46" s="157">
        <f t="shared" si="26"/>
        <v>0</v>
      </c>
      <c r="AC46" s="157">
        <f t="shared" si="26"/>
        <v>0</v>
      </c>
      <c r="AD46" s="332">
        <f t="shared" si="26"/>
        <v>0</v>
      </c>
      <c r="AE46" s="157">
        <f t="shared" si="26"/>
        <v>0.31428571428571428</v>
      </c>
      <c r="AF46" s="157">
        <f t="shared" si="26"/>
        <v>0.375</v>
      </c>
      <c r="AG46" s="157">
        <f t="shared" si="26"/>
        <v>0</v>
      </c>
      <c r="AH46" s="157">
        <f t="shared" si="26"/>
        <v>0.15873015873015872</v>
      </c>
      <c r="AI46" s="332">
        <f t="shared" si="26"/>
        <v>0.16614420062695925</v>
      </c>
      <c r="AJ46" s="157">
        <f t="shared" si="26"/>
        <v>0.25406504065040653</v>
      </c>
      <c r="AK46" s="157">
        <f t="shared" si="26"/>
        <v>0.27950310559006208</v>
      </c>
      <c r="AL46" s="157" t="str">
        <f t="shared" si="26"/>
        <v/>
      </c>
      <c r="AM46" s="157" t="str">
        <f t="shared" si="26"/>
        <v/>
      </c>
      <c r="AN46" s="332" t="str">
        <f t="shared" si="26"/>
        <v/>
      </c>
      <c r="AO46" s="157" t="str">
        <f t="shared" si="26"/>
        <v/>
      </c>
      <c r="AP46" s="157" t="str">
        <f t="shared" si="26"/>
        <v/>
      </c>
      <c r="AQ46" s="157">
        <f t="shared" si="26"/>
        <v>0</v>
      </c>
      <c r="AR46" s="157">
        <f t="shared" si="26"/>
        <v>0.4098360655737705</v>
      </c>
      <c r="AS46" s="332">
        <f t="shared" si="26"/>
        <v>0.43697478991596639</v>
      </c>
      <c r="AT46" s="157">
        <f t="shared" si="26"/>
        <v>0.50761421319796951</v>
      </c>
      <c r="AU46" s="157">
        <f t="shared" si="26"/>
        <v>0.64338235294117652</v>
      </c>
      <c r="AV46" s="157" t="str">
        <f t="shared" si="26"/>
        <v/>
      </c>
      <c r="AW46" s="157" t="str">
        <f t="shared" si="26"/>
        <v/>
      </c>
      <c r="AX46" s="332" t="str">
        <f t="shared" si="26"/>
        <v/>
      </c>
      <c r="AY46" s="157" t="str">
        <f t="shared" si="26"/>
        <v/>
      </c>
      <c r="AZ46" s="157" t="str">
        <f t="shared" si="26"/>
        <v/>
      </c>
      <c r="BA46" s="157">
        <f t="shared" si="26"/>
        <v>0</v>
      </c>
      <c r="BB46" s="157">
        <f t="shared" si="26"/>
        <v>0.30555555555555558</v>
      </c>
      <c r="BC46" s="390">
        <f t="shared" si="26"/>
        <v>0.32432432432432434</v>
      </c>
      <c r="BD46" s="157">
        <f t="shared" si="26"/>
        <v>0.38983050847457629</v>
      </c>
      <c r="BE46" s="157">
        <f t="shared" si="26"/>
        <v>0.4838709677419355</v>
      </c>
      <c r="BF46" s="157" t="str">
        <f t="shared" si="26"/>
        <v/>
      </c>
      <c r="BG46" s="157" t="str">
        <f t="shared" si="26"/>
        <v/>
      </c>
      <c r="BH46" s="332" t="str">
        <f t="shared" si="26"/>
        <v/>
      </c>
      <c r="BI46" s="157" t="str">
        <f t="shared" si="26"/>
        <v/>
      </c>
      <c r="BJ46" s="157" t="str">
        <f t="shared" si="26"/>
        <v/>
      </c>
      <c r="BK46" s="157">
        <f t="shared" si="26"/>
        <v>2.8409090909090908E-2</v>
      </c>
      <c r="BL46" s="157">
        <f t="shared" si="26"/>
        <v>0.18791946308724833</v>
      </c>
      <c r="BM46" s="332">
        <f t="shared" si="26"/>
        <v>0.18885448916408668</v>
      </c>
      <c r="BN46" s="157">
        <f t="shared" si="26"/>
        <v>0.20905172413793102</v>
      </c>
      <c r="BO46" s="157">
        <f t="shared" si="26"/>
        <v>0.24719101123595505</v>
      </c>
      <c r="BP46" s="157">
        <f t="shared" si="26"/>
        <v>0</v>
      </c>
      <c r="BQ46" s="157">
        <f t="shared" si="26"/>
        <v>0.23076923076923078</v>
      </c>
      <c r="BR46" s="332">
        <f t="shared" si="26"/>
        <v>0.22641509433962265</v>
      </c>
      <c r="BS46" s="157">
        <f t="shared" si="26"/>
        <v>0.32857142857142857</v>
      </c>
      <c r="BT46" s="157">
        <f t="shared" si="26"/>
        <v>0.23809523809523808</v>
      </c>
      <c r="BU46" s="157">
        <f t="shared" si="26"/>
        <v>0</v>
      </c>
      <c r="BV46" s="157">
        <f t="shared" si="26"/>
        <v>0</v>
      </c>
      <c r="BW46" s="332">
        <f t="shared" si="26"/>
        <v>0.25</v>
      </c>
      <c r="BX46" s="157">
        <f t="shared" si="26"/>
        <v>0.3</v>
      </c>
      <c r="BY46" s="157">
        <f t="shared" si="26"/>
        <v>0.33333333333333331</v>
      </c>
      <c r="BZ46" s="157">
        <f t="shared" si="26"/>
        <v>0.40476190476190477</v>
      </c>
      <c r="CA46" s="157">
        <f t="shared" si="26"/>
        <v>0.4</v>
      </c>
      <c r="CB46" s="332">
        <f t="shared" si="26"/>
        <v>0.40740740740740738</v>
      </c>
      <c r="CC46" s="157">
        <f t="shared" si="26"/>
        <v>0.22222222222222221</v>
      </c>
      <c r="CD46" s="157">
        <f t="shared" si="26"/>
        <v>0.25714285714285712</v>
      </c>
      <c r="CE46" s="157">
        <f t="shared" si="26"/>
        <v>0.44444444444444442</v>
      </c>
      <c r="CF46" s="157">
        <f t="shared" si="26"/>
        <v>0.63414634146341464</v>
      </c>
      <c r="CG46" s="332">
        <f t="shared" si="26"/>
        <v>1.3513513513513513</v>
      </c>
      <c r="CH46" s="157">
        <f t="shared" si="26"/>
        <v>0.375</v>
      </c>
      <c r="CI46" s="157">
        <f t="shared" si="26"/>
        <v>0.4</v>
      </c>
      <c r="CJ46" s="157" t="str">
        <f t="shared" si="26"/>
        <v/>
      </c>
      <c r="CK46" s="157" t="str">
        <f t="shared" ref="CK46:CS46" si="27">IF(ISNUMBER(CK45/CK42),CK45/CK42,"")</f>
        <v/>
      </c>
      <c r="CL46" s="332" t="str">
        <f t="shared" si="27"/>
        <v/>
      </c>
      <c r="CM46" s="157" t="str">
        <f t="shared" si="27"/>
        <v/>
      </c>
      <c r="CN46" s="157" t="str">
        <f t="shared" si="27"/>
        <v/>
      </c>
      <c r="CO46" s="157" t="str">
        <f t="shared" si="27"/>
        <v/>
      </c>
      <c r="CP46" s="157">
        <f t="shared" si="27"/>
        <v>0</v>
      </c>
      <c r="CQ46" s="332">
        <f t="shared" si="27"/>
        <v>0.94736842105263153</v>
      </c>
      <c r="CR46" s="157">
        <f t="shared" si="27"/>
        <v>0.5</v>
      </c>
      <c r="CS46" s="157">
        <f t="shared" si="27"/>
        <v>0.61538461538461542</v>
      </c>
      <c r="CT46" s="159"/>
    </row>
    <row r="47" spans="1:98" ht="40.5" customHeight="1" x14ac:dyDescent="0.25">
      <c r="A47" s="316" t="s">
        <v>39</v>
      </c>
      <c r="B47" s="293" t="s">
        <v>410</v>
      </c>
      <c r="C47" s="294">
        <f t="shared" si="25"/>
        <v>3431</v>
      </c>
      <c r="D47" s="294">
        <f t="shared" si="25"/>
        <v>3460</v>
      </c>
      <c r="E47" s="294">
        <f t="shared" si="25"/>
        <v>3697</v>
      </c>
      <c r="F47" s="294">
        <f t="shared" si="25"/>
        <v>3455</v>
      </c>
      <c r="G47" s="294">
        <f t="shared" si="25"/>
        <v>3425</v>
      </c>
      <c r="H47" s="294">
        <v>199</v>
      </c>
      <c r="I47" s="294">
        <v>225</v>
      </c>
      <c r="J47" s="295">
        <v>225</v>
      </c>
      <c r="K47" s="294">
        <v>225</v>
      </c>
      <c r="L47" s="294">
        <v>225</v>
      </c>
      <c r="M47" s="294">
        <v>216</v>
      </c>
      <c r="N47" s="294">
        <v>250</v>
      </c>
      <c r="O47" s="295">
        <v>247</v>
      </c>
      <c r="P47" s="294">
        <v>225</v>
      </c>
      <c r="Q47" s="294">
        <v>250</v>
      </c>
      <c r="R47" s="294">
        <v>225</v>
      </c>
      <c r="S47" s="294">
        <v>225</v>
      </c>
      <c r="T47" s="295">
        <v>225</v>
      </c>
      <c r="U47" s="294">
        <v>225</v>
      </c>
      <c r="V47" s="294">
        <v>225</v>
      </c>
      <c r="W47" s="294">
        <v>91</v>
      </c>
      <c r="X47" s="294">
        <v>100</v>
      </c>
      <c r="Y47" s="295">
        <v>100</v>
      </c>
      <c r="Z47" s="294">
        <v>100</v>
      </c>
      <c r="AA47" s="294">
        <v>100</v>
      </c>
      <c r="AB47" s="294">
        <v>150</v>
      </c>
      <c r="AC47" s="294">
        <v>150</v>
      </c>
      <c r="AD47" s="295">
        <v>150</v>
      </c>
      <c r="AE47" s="294">
        <v>150</v>
      </c>
      <c r="AF47" s="294">
        <v>150</v>
      </c>
      <c r="AG47" s="294">
        <v>378</v>
      </c>
      <c r="AH47" s="294">
        <v>400</v>
      </c>
      <c r="AI47" s="295">
        <v>400</v>
      </c>
      <c r="AJ47" s="294">
        <v>375</v>
      </c>
      <c r="AK47" s="294">
        <v>375</v>
      </c>
      <c r="AL47" s="294">
        <v>60</v>
      </c>
      <c r="AM47" s="294">
        <v>60</v>
      </c>
      <c r="AN47" s="295"/>
      <c r="AO47" s="294">
        <v>60</v>
      </c>
      <c r="AP47" s="294">
        <v>60</v>
      </c>
      <c r="AQ47" s="294">
        <v>319</v>
      </c>
      <c r="AR47" s="294">
        <v>225</v>
      </c>
      <c r="AS47" s="295">
        <v>355</v>
      </c>
      <c r="AT47" s="294">
        <v>250</v>
      </c>
      <c r="AU47" s="294">
        <v>225</v>
      </c>
      <c r="AV47" s="294">
        <v>263</v>
      </c>
      <c r="AW47" s="294">
        <v>215</v>
      </c>
      <c r="AX47" s="295">
        <v>281</v>
      </c>
      <c r="AY47" s="294">
        <v>255</v>
      </c>
      <c r="AZ47" s="294">
        <v>215</v>
      </c>
      <c r="BA47" s="294">
        <v>211</v>
      </c>
      <c r="BB47" s="294">
        <v>225</v>
      </c>
      <c r="BC47" s="389">
        <v>225</v>
      </c>
      <c r="BD47" s="294">
        <v>250</v>
      </c>
      <c r="BE47" s="294">
        <v>250</v>
      </c>
      <c r="BF47" s="294">
        <v>166</v>
      </c>
      <c r="BG47" s="294">
        <v>195</v>
      </c>
      <c r="BH47" s="295">
        <v>246</v>
      </c>
      <c r="BI47" s="294">
        <v>160</v>
      </c>
      <c r="BJ47" s="294">
        <v>160</v>
      </c>
      <c r="BK47" s="294">
        <v>449</v>
      </c>
      <c r="BL47" s="294">
        <v>425</v>
      </c>
      <c r="BM47" s="295">
        <v>439</v>
      </c>
      <c r="BN47" s="294">
        <v>425</v>
      </c>
      <c r="BO47" s="294">
        <v>425</v>
      </c>
      <c r="BP47" s="294">
        <v>315</v>
      </c>
      <c r="BQ47" s="294">
        <v>315</v>
      </c>
      <c r="BR47" s="295">
        <v>355</v>
      </c>
      <c r="BS47" s="294">
        <v>300</v>
      </c>
      <c r="BT47" s="294">
        <v>315</v>
      </c>
      <c r="BU47" s="294">
        <v>100</v>
      </c>
      <c r="BV47" s="294">
        <v>100</v>
      </c>
      <c r="BW47" s="295">
        <v>93</v>
      </c>
      <c r="BX47" s="294">
        <v>100</v>
      </c>
      <c r="BY47" s="294">
        <v>100</v>
      </c>
      <c r="BZ47" s="294">
        <v>55</v>
      </c>
      <c r="CA47" s="294">
        <v>75</v>
      </c>
      <c r="CB47" s="295">
        <v>70</v>
      </c>
      <c r="CC47" s="294">
        <v>75</v>
      </c>
      <c r="CD47" s="294">
        <v>75</v>
      </c>
      <c r="CE47" s="294">
        <v>105</v>
      </c>
      <c r="CF47" s="294">
        <v>140</v>
      </c>
      <c r="CG47" s="295">
        <v>140</v>
      </c>
      <c r="CH47" s="294">
        <v>145</v>
      </c>
      <c r="CI47" s="294">
        <v>140</v>
      </c>
      <c r="CJ47" s="294">
        <v>75</v>
      </c>
      <c r="CK47" s="294">
        <v>75</v>
      </c>
      <c r="CL47" s="295">
        <v>77</v>
      </c>
      <c r="CM47" s="294">
        <v>75</v>
      </c>
      <c r="CN47" s="294">
        <v>75</v>
      </c>
      <c r="CO47" s="294">
        <v>54</v>
      </c>
      <c r="CP47" s="294">
        <v>60</v>
      </c>
      <c r="CQ47" s="295">
        <v>69</v>
      </c>
      <c r="CR47" s="294">
        <v>60</v>
      </c>
      <c r="CS47" s="294">
        <v>60</v>
      </c>
      <c r="CT47" s="228" t="s">
        <v>79</v>
      </c>
    </row>
    <row r="48" spans="1:98" ht="42.75" customHeight="1" x14ac:dyDescent="0.25">
      <c r="A48" s="316" t="s">
        <v>41</v>
      </c>
      <c r="B48" s="293" t="s">
        <v>411</v>
      </c>
      <c r="C48" s="294">
        <f t="shared" si="25"/>
        <v>801</v>
      </c>
      <c r="D48" s="294">
        <f t="shared" si="25"/>
        <v>1015</v>
      </c>
      <c r="E48" s="294">
        <f t="shared" si="25"/>
        <v>1135</v>
      </c>
      <c r="F48" s="294">
        <f t="shared" si="25"/>
        <v>1235</v>
      </c>
      <c r="G48" s="294">
        <f t="shared" si="25"/>
        <v>1330</v>
      </c>
      <c r="H48" s="294">
        <v>25</v>
      </c>
      <c r="I48" s="294">
        <v>50</v>
      </c>
      <c r="J48" s="295">
        <v>50</v>
      </c>
      <c r="K48" s="294">
        <v>100</v>
      </c>
      <c r="L48" s="294">
        <v>75</v>
      </c>
      <c r="M48" s="294">
        <v>50</v>
      </c>
      <c r="N48" s="294">
        <v>50</v>
      </c>
      <c r="O48" s="295">
        <v>50</v>
      </c>
      <c r="P48" s="294">
        <v>75</v>
      </c>
      <c r="Q48" s="294">
        <v>100</v>
      </c>
      <c r="R48" s="294"/>
      <c r="S48" s="294"/>
      <c r="T48" s="295"/>
      <c r="U48" s="294"/>
      <c r="V48" s="294"/>
      <c r="W48" s="294"/>
      <c r="X48" s="294">
        <v>25</v>
      </c>
      <c r="Y48" s="295">
        <v>25</v>
      </c>
      <c r="Z48" s="294">
        <v>25</v>
      </c>
      <c r="AA48" s="294">
        <v>50</v>
      </c>
      <c r="AB48" s="294">
        <v>125</v>
      </c>
      <c r="AC48" s="294">
        <v>125</v>
      </c>
      <c r="AD48" s="295">
        <v>125</v>
      </c>
      <c r="AE48" s="294">
        <v>125</v>
      </c>
      <c r="AF48" s="294">
        <v>125</v>
      </c>
      <c r="AG48" s="294">
        <v>121</v>
      </c>
      <c r="AH48" s="294">
        <v>200</v>
      </c>
      <c r="AI48" s="295">
        <v>200</v>
      </c>
      <c r="AJ48" s="294">
        <v>200</v>
      </c>
      <c r="AK48" s="294">
        <v>200</v>
      </c>
      <c r="AL48" s="294"/>
      <c r="AM48" s="294"/>
      <c r="AN48" s="295"/>
      <c r="AO48" s="294"/>
      <c r="AP48" s="294"/>
      <c r="AQ48" s="294">
        <v>144</v>
      </c>
      <c r="AR48" s="294">
        <v>125</v>
      </c>
      <c r="AS48" s="295">
        <v>220</v>
      </c>
      <c r="AT48" s="294">
        <v>150</v>
      </c>
      <c r="AU48" s="294">
        <v>140</v>
      </c>
      <c r="AV48" s="294"/>
      <c r="AW48" s="294"/>
      <c r="AX48" s="295"/>
      <c r="AY48" s="294"/>
      <c r="AZ48" s="294"/>
      <c r="BA48" s="294">
        <v>25</v>
      </c>
      <c r="BB48" s="294">
        <v>50</v>
      </c>
      <c r="BC48" s="389">
        <v>50</v>
      </c>
      <c r="BD48" s="294">
        <v>75</v>
      </c>
      <c r="BE48" s="294">
        <v>125</v>
      </c>
      <c r="BF48" s="294"/>
      <c r="BG48" s="294"/>
      <c r="BH48" s="295"/>
      <c r="BI48" s="294"/>
      <c r="BJ48" s="294"/>
      <c r="BK48" s="294">
        <v>175</v>
      </c>
      <c r="BL48" s="294">
        <v>200</v>
      </c>
      <c r="BM48" s="295">
        <v>203</v>
      </c>
      <c r="BN48" s="294">
        <v>225</v>
      </c>
      <c r="BO48" s="294">
        <v>200</v>
      </c>
      <c r="BP48" s="294">
        <v>72</v>
      </c>
      <c r="BQ48" s="294">
        <v>75</v>
      </c>
      <c r="BR48" s="295">
        <v>115</v>
      </c>
      <c r="BS48" s="294">
        <v>75</v>
      </c>
      <c r="BT48" s="294">
        <v>100</v>
      </c>
      <c r="BU48" s="294">
        <v>25</v>
      </c>
      <c r="BV48" s="294">
        <v>50</v>
      </c>
      <c r="BW48" s="295">
        <v>43</v>
      </c>
      <c r="BX48" s="294">
        <v>25</v>
      </c>
      <c r="BY48" s="294">
        <v>75</v>
      </c>
      <c r="BZ48" s="294">
        <v>16</v>
      </c>
      <c r="CA48" s="294">
        <v>20</v>
      </c>
      <c r="CB48" s="295">
        <v>20</v>
      </c>
      <c r="CC48" s="294">
        <v>25</v>
      </c>
      <c r="CD48" s="294">
        <v>25</v>
      </c>
      <c r="CE48" s="294">
        <v>23</v>
      </c>
      <c r="CF48" s="294">
        <v>25</v>
      </c>
      <c r="CG48" s="295">
        <v>25</v>
      </c>
      <c r="CH48" s="294">
        <v>95</v>
      </c>
      <c r="CI48" s="294">
        <v>90</v>
      </c>
      <c r="CJ48" s="294"/>
      <c r="CK48" s="294"/>
      <c r="CL48" s="295"/>
      <c r="CM48" s="294"/>
      <c r="CN48" s="294"/>
      <c r="CO48" s="294"/>
      <c r="CP48" s="294">
        <v>20</v>
      </c>
      <c r="CQ48" s="295">
        <v>9</v>
      </c>
      <c r="CR48" s="294">
        <v>40</v>
      </c>
      <c r="CS48" s="294">
        <v>25</v>
      </c>
      <c r="CT48" s="228" t="s">
        <v>81</v>
      </c>
    </row>
    <row r="49" spans="1:98" ht="30.75" customHeight="1" x14ac:dyDescent="0.25">
      <c r="A49" s="316" t="s">
        <v>47</v>
      </c>
      <c r="B49" s="293" t="s">
        <v>40</v>
      </c>
      <c r="C49" s="294">
        <f t="shared" si="25"/>
        <v>2102</v>
      </c>
      <c r="D49" s="294">
        <f t="shared" si="25"/>
        <v>2368</v>
      </c>
      <c r="E49" s="294">
        <f t="shared" si="25"/>
        <v>2256</v>
      </c>
      <c r="F49" s="294">
        <f t="shared" si="25"/>
        <v>2800</v>
      </c>
      <c r="G49" s="294">
        <f t="shared" si="25"/>
        <v>2633</v>
      </c>
      <c r="H49" s="294">
        <v>136</v>
      </c>
      <c r="I49" s="294">
        <v>253</v>
      </c>
      <c r="J49" s="295">
        <v>253</v>
      </c>
      <c r="K49" s="294">
        <v>236</v>
      </c>
      <c r="L49" s="294">
        <v>197</v>
      </c>
      <c r="M49" s="294">
        <v>93</v>
      </c>
      <c r="N49" s="294">
        <v>145</v>
      </c>
      <c r="O49" s="295">
        <v>143</v>
      </c>
      <c r="P49" s="294">
        <v>188</v>
      </c>
      <c r="Q49" s="294">
        <v>152</v>
      </c>
      <c r="R49" s="294">
        <v>132</v>
      </c>
      <c r="S49" s="294">
        <v>170</v>
      </c>
      <c r="T49" s="295">
        <v>152</v>
      </c>
      <c r="U49" s="294">
        <f>S49</f>
        <v>170</v>
      </c>
      <c r="V49" s="294">
        <f>U49</f>
        <v>170</v>
      </c>
      <c r="W49" s="294">
        <v>60</v>
      </c>
      <c r="X49" s="294">
        <v>79</v>
      </c>
      <c r="Y49" s="295">
        <v>79</v>
      </c>
      <c r="Z49" s="294">
        <v>81</v>
      </c>
      <c r="AA49" s="294">
        <v>113</v>
      </c>
      <c r="AB49" s="294">
        <v>42</v>
      </c>
      <c r="AC49" s="294">
        <v>64</v>
      </c>
      <c r="AD49" s="383">
        <v>62</v>
      </c>
      <c r="AE49" s="294">
        <v>126</v>
      </c>
      <c r="AF49" s="294">
        <v>124</v>
      </c>
      <c r="AG49" s="294">
        <v>264</v>
      </c>
      <c r="AH49" s="294">
        <v>330</v>
      </c>
      <c r="AI49" s="295">
        <v>330</v>
      </c>
      <c r="AJ49" s="294">
        <v>412</v>
      </c>
      <c r="AK49" s="294">
        <v>299</v>
      </c>
      <c r="AL49" s="294">
        <v>42</v>
      </c>
      <c r="AM49" s="294">
        <v>37</v>
      </c>
      <c r="AN49" s="295"/>
      <c r="AO49" s="294">
        <v>37</v>
      </c>
      <c r="AP49" s="294">
        <v>47</v>
      </c>
      <c r="AQ49" s="294">
        <v>173</v>
      </c>
      <c r="AR49" s="294">
        <v>151</v>
      </c>
      <c r="AS49" s="295">
        <v>147</v>
      </c>
      <c r="AT49" s="294">
        <v>208</v>
      </c>
      <c r="AU49" s="294">
        <v>277</v>
      </c>
      <c r="AV49" s="294">
        <v>100</v>
      </c>
      <c r="AW49" s="294">
        <v>122</v>
      </c>
      <c r="AX49" s="295">
        <v>121</v>
      </c>
      <c r="AY49" s="294">
        <v>153</v>
      </c>
      <c r="AZ49" s="294">
        <v>187</v>
      </c>
      <c r="BA49" s="294">
        <v>126</v>
      </c>
      <c r="BB49" s="294">
        <v>147</v>
      </c>
      <c r="BC49" s="389">
        <v>147</v>
      </c>
      <c r="BD49" s="294">
        <v>190</v>
      </c>
      <c r="BE49" s="294">
        <v>135</v>
      </c>
      <c r="BF49" s="294">
        <v>109</v>
      </c>
      <c r="BG49" s="294">
        <v>142</v>
      </c>
      <c r="BH49" s="295">
        <v>142</v>
      </c>
      <c r="BI49" s="294">
        <v>176</v>
      </c>
      <c r="BJ49" s="294">
        <v>142</v>
      </c>
      <c r="BK49" s="294">
        <v>274</v>
      </c>
      <c r="BL49" s="294">
        <v>186</v>
      </c>
      <c r="BM49" s="295">
        <v>182</v>
      </c>
      <c r="BN49" s="294">
        <v>243</v>
      </c>
      <c r="BO49" s="294">
        <v>250</v>
      </c>
      <c r="BP49" s="294">
        <v>164</v>
      </c>
      <c r="BQ49" s="294">
        <v>200</v>
      </c>
      <c r="BR49" s="295">
        <v>193</v>
      </c>
      <c r="BS49" s="294">
        <v>180</v>
      </c>
      <c r="BT49" s="294">
        <v>180</v>
      </c>
      <c r="BU49" s="294">
        <v>78</v>
      </c>
      <c r="BV49" s="294">
        <v>65</v>
      </c>
      <c r="BW49" s="295">
        <v>65</v>
      </c>
      <c r="BX49" s="294">
        <v>100</v>
      </c>
      <c r="BY49" s="294">
        <v>45</v>
      </c>
      <c r="BZ49" s="294">
        <v>78</v>
      </c>
      <c r="CA49" s="294">
        <v>86</v>
      </c>
      <c r="CB49" s="295">
        <v>55</v>
      </c>
      <c r="CC49" s="294">
        <v>69</v>
      </c>
      <c r="CD49" s="294">
        <v>58</v>
      </c>
      <c r="CE49" s="294">
        <v>108</v>
      </c>
      <c r="CF49" s="294">
        <v>76</v>
      </c>
      <c r="CG49" s="295">
        <v>74</v>
      </c>
      <c r="CH49" s="294">
        <v>119</v>
      </c>
      <c r="CI49" s="294">
        <v>126</v>
      </c>
      <c r="CJ49" s="294">
        <v>37</v>
      </c>
      <c r="CK49" s="294">
        <v>42</v>
      </c>
      <c r="CL49" s="295">
        <v>42</v>
      </c>
      <c r="CM49" s="294">
        <v>61</v>
      </c>
      <c r="CN49" s="294">
        <v>76</v>
      </c>
      <c r="CO49" s="294">
        <v>86</v>
      </c>
      <c r="CP49" s="294">
        <v>73</v>
      </c>
      <c r="CQ49" s="295">
        <v>69</v>
      </c>
      <c r="CR49" s="294">
        <v>51</v>
      </c>
      <c r="CS49" s="294">
        <v>55</v>
      </c>
      <c r="CT49" s="228" t="s">
        <v>79</v>
      </c>
    </row>
    <row r="50" spans="1:98" ht="31.5" x14ac:dyDescent="0.25">
      <c r="A50" s="316" t="s">
        <v>51</v>
      </c>
      <c r="B50" s="293" t="s">
        <v>42</v>
      </c>
      <c r="C50" s="294">
        <f t="shared" si="25"/>
        <v>0</v>
      </c>
      <c r="D50" s="323">
        <f t="shared" si="25"/>
        <v>16</v>
      </c>
      <c r="E50" s="294">
        <f t="shared" si="25"/>
        <v>13</v>
      </c>
      <c r="F50" s="294">
        <f t="shared" si="25"/>
        <v>49</v>
      </c>
      <c r="G50" s="294">
        <f t="shared" si="25"/>
        <v>238</v>
      </c>
      <c r="H50" s="294">
        <v>0</v>
      </c>
      <c r="I50" s="294">
        <v>0</v>
      </c>
      <c r="J50" s="295">
        <v>0</v>
      </c>
      <c r="K50" s="294">
        <v>0</v>
      </c>
      <c r="L50" s="294">
        <v>0</v>
      </c>
      <c r="M50" s="294">
        <v>0</v>
      </c>
      <c r="N50" s="294">
        <v>0</v>
      </c>
      <c r="O50" s="295"/>
      <c r="P50" s="294">
        <v>0</v>
      </c>
      <c r="Q50" s="294">
        <v>23</v>
      </c>
      <c r="R50" s="294"/>
      <c r="S50" s="294"/>
      <c r="T50" s="295"/>
      <c r="U50" s="294"/>
      <c r="V50" s="294"/>
      <c r="W50" s="294">
        <v>0</v>
      </c>
      <c r="X50" s="294">
        <v>0</v>
      </c>
      <c r="Y50" s="295"/>
      <c r="Z50" s="294"/>
      <c r="AA50" s="294">
        <v>0</v>
      </c>
      <c r="AB50" s="294">
        <v>0</v>
      </c>
      <c r="AC50" s="294">
        <v>0</v>
      </c>
      <c r="AD50" s="295">
        <v>0</v>
      </c>
      <c r="AE50" s="294">
        <v>0</v>
      </c>
      <c r="AF50" s="294">
        <v>40</v>
      </c>
      <c r="AG50" s="294">
        <v>0</v>
      </c>
      <c r="AH50" s="294">
        <v>0</v>
      </c>
      <c r="AI50" s="387" t="s">
        <v>766</v>
      </c>
      <c r="AJ50" s="294">
        <v>0</v>
      </c>
      <c r="AK50" s="294">
        <v>48</v>
      </c>
      <c r="AL50" s="294">
        <v>0</v>
      </c>
      <c r="AM50" s="294">
        <v>0</v>
      </c>
      <c r="AN50" s="295"/>
      <c r="AO50" s="294">
        <v>0</v>
      </c>
      <c r="AP50" s="294">
        <v>0</v>
      </c>
      <c r="AQ50" s="294">
        <v>0</v>
      </c>
      <c r="AR50" s="294">
        <v>0</v>
      </c>
      <c r="AS50" s="295"/>
      <c r="AT50" s="294">
        <v>0</v>
      </c>
      <c r="AU50" s="294">
        <v>0</v>
      </c>
      <c r="AV50" s="294">
        <v>0</v>
      </c>
      <c r="AW50" s="294">
        <v>0</v>
      </c>
      <c r="AX50" s="295"/>
      <c r="AY50" s="294">
        <v>0</v>
      </c>
      <c r="AZ50" s="294">
        <v>0</v>
      </c>
      <c r="BA50" s="294">
        <v>0</v>
      </c>
      <c r="BB50" s="294">
        <v>0</v>
      </c>
      <c r="BC50" s="389">
        <v>0</v>
      </c>
      <c r="BD50" s="294">
        <v>0</v>
      </c>
      <c r="BE50" s="294">
        <v>0</v>
      </c>
      <c r="BF50" s="294">
        <v>0</v>
      </c>
      <c r="BG50" s="294">
        <v>0</v>
      </c>
      <c r="BH50" s="295"/>
      <c r="BI50" s="294">
        <v>0</v>
      </c>
      <c r="BJ50" s="294">
        <v>0</v>
      </c>
      <c r="BK50" s="294">
        <v>0</v>
      </c>
      <c r="BL50" s="294">
        <v>0</v>
      </c>
      <c r="BM50" s="295"/>
      <c r="BN50" s="294">
        <v>16</v>
      </c>
      <c r="BO50" s="294">
        <v>90</v>
      </c>
      <c r="BP50" s="294">
        <v>0</v>
      </c>
      <c r="BQ50" s="294">
        <v>0</v>
      </c>
      <c r="BR50" s="295" t="s">
        <v>777</v>
      </c>
      <c r="BS50" s="294">
        <v>0</v>
      </c>
      <c r="BT50" s="294">
        <v>17</v>
      </c>
      <c r="BU50" s="294">
        <v>0</v>
      </c>
      <c r="BV50" s="294">
        <v>0</v>
      </c>
      <c r="BW50" s="295">
        <v>0</v>
      </c>
      <c r="BX50" s="294">
        <v>0</v>
      </c>
      <c r="BY50" s="294">
        <v>0</v>
      </c>
      <c r="BZ50" s="294">
        <v>0</v>
      </c>
      <c r="CA50" s="294">
        <v>0</v>
      </c>
      <c r="CB50" s="295"/>
      <c r="CC50" s="294">
        <v>18</v>
      </c>
      <c r="CD50" s="294">
        <v>0</v>
      </c>
      <c r="CE50" s="294">
        <v>0</v>
      </c>
      <c r="CF50" s="294">
        <v>16</v>
      </c>
      <c r="CG50" s="295">
        <v>13</v>
      </c>
      <c r="CH50" s="294">
        <v>15</v>
      </c>
      <c r="CI50" s="294">
        <v>20</v>
      </c>
      <c r="CJ50" s="294">
        <v>0</v>
      </c>
      <c r="CK50" s="294">
        <v>0</v>
      </c>
      <c r="CL50" s="295"/>
      <c r="CM50" s="294">
        <v>0</v>
      </c>
      <c r="CN50" s="294">
        <v>0</v>
      </c>
      <c r="CO50" s="294"/>
      <c r="CP50" s="294"/>
      <c r="CQ50" s="295">
        <v>0</v>
      </c>
      <c r="CR50" s="294"/>
      <c r="CS50" s="294"/>
      <c r="CT50" s="228" t="s">
        <v>81</v>
      </c>
    </row>
    <row r="51" spans="1:98" ht="47.25" x14ac:dyDescent="0.25">
      <c r="A51" s="316" t="s">
        <v>406</v>
      </c>
      <c r="B51" s="293" t="s">
        <v>44</v>
      </c>
      <c r="C51" s="294">
        <f t="shared" si="25"/>
        <v>0</v>
      </c>
      <c r="D51" s="294">
        <f t="shared" si="25"/>
        <v>16</v>
      </c>
      <c r="E51" s="294">
        <f t="shared" si="25"/>
        <v>57</v>
      </c>
      <c r="F51" s="294">
        <f t="shared" si="25"/>
        <v>49</v>
      </c>
      <c r="G51" s="294">
        <f t="shared" si="25"/>
        <v>238</v>
      </c>
      <c r="H51" s="294">
        <v>0</v>
      </c>
      <c r="I51" s="294">
        <v>0</v>
      </c>
      <c r="J51" s="295"/>
      <c r="K51" s="294">
        <v>0</v>
      </c>
      <c r="L51" s="294">
        <v>0</v>
      </c>
      <c r="M51" s="294">
        <v>0</v>
      </c>
      <c r="N51" s="294">
        <v>0</v>
      </c>
      <c r="O51" s="295"/>
      <c r="P51" s="294">
        <v>0</v>
      </c>
      <c r="Q51" s="294">
        <v>23</v>
      </c>
      <c r="R51" s="294"/>
      <c r="S51" s="294"/>
      <c r="T51" s="295"/>
      <c r="U51" s="294"/>
      <c r="V51" s="294"/>
      <c r="W51" s="294">
        <v>0</v>
      </c>
      <c r="X51" s="294">
        <v>0</v>
      </c>
      <c r="Y51" s="295"/>
      <c r="Z51" s="294"/>
      <c r="AA51" s="294">
        <v>0</v>
      </c>
      <c r="AB51" s="294">
        <v>0</v>
      </c>
      <c r="AC51" s="294">
        <v>0</v>
      </c>
      <c r="AD51" s="295">
        <v>0</v>
      </c>
      <c r="AE51" s="294">
        <v>0</v>
      </c>
      <c r="AF51" s="294">
        <v>40</v>
      </c>
      <c r="AG51" s="294">
        <v>0</v>
      </c>
      <c r="AH51" s="294">
        <v>0</v>
      </c>
      <c r="AI51" s="387" t="s">
        <v>766</v>
      </c>
      <c r="AJ51" s="294">
        <v>0</v>
      </c>
      <c r="AK51" s="294">
        <v>48</v>
      </c>
      <c r="AL51" s="294">
        <v>0</v>
      </c>
      <c r="AM51" s="294">
        <v>0</v>
      </c>
      <c r="AN51" s="295"/>
      <c r="AO51" s="294">
        <v>0</v>
      </c>
      <c r="AP51" s="294">
        <v>0</v>
      </c>
      <c r="AQ51" s="294">
        <v>0</v>
      </c>
      <c r="AR51" s="294">
        <v>0</v>
      </c>
      <c r="AS51" s="295"/>
      <c r="AT51" s="294">
        <v>0</v>
      </c>
      <c r="AU51" s="294">
        <v>0</v>
      </c>
      <c r="AV51" s="294">
        <v>0</v>
      </c>
      <c r="AW51" s="294">
        <v>0</v>
      </c>
      <c r="AX51" s="295"/>
      <c r="AY51" s="294">
        <v>0</v>
      </c>
      <c r="AZ51" s="294">
        <v>0</v>
      </c>
      <c r="BA51" s="294">
        <v>0</v>
      </c>
      <c r="BB51" s="294">
        <v>0</v>
      </c>
      <c r="BC51" s="389"/>
      <c r="BD51" s="294">
        <v>0</v>
      </c>
      <c r="BE51" s="294">
        <v>0</v>
      </c>
      <c r="BF51" s="294">
        <v>0</v>
      </c>
      <c r="BG51" s="294">
        <v>0</v>
      </c>
      <c r="BH51" s="295"/>
      <c r="BI51" s="294">
        <v>0</v>
      </c>
      <c r="BJ51" s="294">
        <v>0</v>
      </c>
      <c r="BK51" s="294">
        <v>0</v>
      </c>
      <c r="BL51" s="294">
        <v>0</v>
      </c>
      <c r="BM51" s="295"/>
      <c r="BN51" s="294">
        <v>16</v>
      </c>
      <c r="BO51" s="294">
        <v>90</v>
      </c>
      <c r="BP51" s="294">
        <v>0</v>
      </c>
      <c r="BQ51" s="294">
        <v>0</v>
      </c>
      <c r="BR51" s="295" t="s">
        <v>777</v>
      </c>
      <c r="BS51" s="294">
        <v>0</v>
      </c>
      <c r="BT51" s="294">
        <v>17</v>
      </c>
      <c r="BU51" s="294">
        <v>0</v>
      </c>
      <c r="BV51" s="294">
        <v>0</v>
      </c>
      <c r="BW51" s="295"/>
      <c r="BX51" s="294">
        <v>0</v>
      </c>
      <c r="BY51" s="294">
        <v>0</v>
      </c>
      <c r="BZ51" s="294">
        <v>0</v>
      </c>
      <c r="CA51" s="294">
        <v>0</v>
      </c>
      <c r="CB51" s="295"/>
      <c r="CC51" s="294">
        <v>18</v>
      </c>
      <c r="CD51" s="294">
        <v>0</v>
      </c>
      <c r="CE51" s="294">
        <v>0</v>
      </c>
      <c r="CF51" s="294">
        <v>16</v>
      </c>
      <c r="CG51" s="295">
        <v>13</v>
      </c>
      <c r="CH51" s="294">
        <v>15</v>
      </c>
      <c r="CI51" s="294">
        <v>20</v>
      </c>
      <c r="CJ51" s="294">
        <v>0</v>
      </c>
      <c r="CK51" s="294">
        <v>0</v>
      </c>
      <c r="CL51" s="295"/>
      <c r="CM51" s="294">
        <v>0</v>
      </c>
      <c r="CN51" s="294">
        <v>0</v>
      </c>
      <c r="CO51" s="294"/>
      <c r="CP51" s="294"/>
      <c r="CQ51" s="295">
        <v>44</v>
      </c>
      <c r="CR51" s="294"/>
      <c r="CS51" s="294"/>
      <c r="CT51" s="228" t="s">
        <v>80</v>
      </c>
    </row>
    <row r="52" spans="1:98" ht="55.5" customHeight="1" x14ac:dyDescent="0.25">
      <c r="A52" s="316" t="s">
        <v>407</v>
      </c>
      <c r="B52" s="293" t="s">
        <v>564</v>
      </c>
      <c r="C52" s="294">
        <f t="shared" si="25"/>
        <v>0</v>
      </c>
      <c r="D52" s="294">
        <f t="shared" si="25"/>
        <v>0</v>
      </c>
      <c r="E52" s="294">
        <f t="shared" si="25"/>
        <v>0</v>
      </c>
      <c r="F52" s="294">
        <f t="shared" si="25"/>
        <v>11</v>
      </c>
      <c r="G52" s="294">
        <f t="shared" si="25"/>
        <v>26</v>
      </c>
      <c r="H52" s="294">
        <v>0</v>
      </c>
      <c r="I52" s="294">
        <v>0</v>
      </c>
      <c r="J52" s="295"/>
      <c r="K52" s="294">
        <v>0</v>
      </c>
      <c r="L52" s="294">
        <v>0</v>
      </c>
      <c r="M52" s="294">
        <v>0</v>
      </c>
      <c r="N52" s="294">
        <v>0</v>
      </c>
      <c r="O52" s="295"/>
      <c r="P52" s="294">
        <v>0</v>
      </c>
      <c r="Q52" s="294">
        <v>4</v>
      </c>
      <c r="R52" s="294"/>
      <c r="S52" s="294"/>
      <c r="T52" s="295"/>
      <c r="U52" s="294"/>
      <c r="V52" s="294"/>
      <c r="W52" s="294">
        <v>0</v>
      </c>
      <c r="X52" s="294">
        <v>0</v>
      </c>
      <c r="Y52" s="295"/>
      <c r="Z52" s="294">
        <v>0</v>
      </c>
      <c r="AA52" s="294">
        <v>0</v>
      </c>
      <c r="AB52" s="294">
        <v>0</v>
      </c>
      <c r="AC52" s="294">
        <v>0</v>
      </c>
      <c r="AD52" s="295">
        <v>0</v>
      </c>
      <c r="AE52" s="294">
        <v>0</v>
      </c>
      <c r="AF52" s="294">
        <v>1</v>
      </c>
      <c r="AG52" s="294">
        <v>0</v>
      </c>
      <c r="AH52" s="294">
        <v>0</v>
      </c>
      <c r="AI52" s="387" t="s">
        <v>766</v>
      </c>
      <c r="AJ52" s="294">
        <v>10</v>
      </c>
      <c r="AK52" s="294">
        <v>20</v>
      </c>
      <c r="AL52" s="294">
        <v>0</v>
      </c>
      <c r="AM52" s="294">
        <v>0</v>
      </c>
      <c r="AN52" s="295"/>
      <c r="AO52" s="294">
        <v>0</v>
      </c>
      <c r="AP52" s="294">
        <v>0</v>
      </c>
      <c r="AQ52" s="294">
        <v>0</v>
      </c>
      <c r="AR52" s="294">
        <v>0</v>
      </c>
      <c r="AS52" s="295"/>
      <c r="AT52" s="294">
        <v>0</v>
      </c>
      <c r="AU52" s="294">
        <v>0</v>
      </c>
      <c r="AV52" s="294">
        <v>0</v>
      </c>
      <c r="AW52" s="294">
        <v>0</v>
      </c>
      <c r="AX52" s="295"/>
      <c r="AY52" s="294">
        <v>0</v>
      </c>
      <c r="AZ52" s="294">
        <v>0</v>
      </c>
      <c r="BA52" s="294">
        <v>0</v>
      </c>
      <c r="BB52" s="294">
        <v>0</v>
      </c>
      <c r="BC52" s="389"/>
      <c r="BD52" s="294">
        <v>0</v>
      </c>
      <c r="BE52" s="294">
        <v>0</v>
      </c>
      <c r="BF52" s="294">
        <v>0</v>
      </c>
      <c r="BG52" s="294">
        <v>0</v>
      </c>
      <c r="BH52" s="295"/>
      <c r="BI52" s="294">
        <v>0</v>
      </c>
      <c r="BJ52" s="294">
        <v>0</v>
      </c>
      <c r="BK52" s="294">
        <v>0</v>
      </c>
      <c r="BL52" s="294">
        <v>0</v>
      </c>
      <c r="BM52" s="295"/>
      <c r="BN52" s="294"/>
      <c r="BO52" s="294"/>
      <c r="BP52" s="294">
        <v>0</v>
      </c>
      <c r="BQ52" s="294">
        <v>0</v>
      </c>
      <c r="BR52" s="295" t="s">
        <v>777</v>
      </c>
      <c r="BS52" s="294">
        <v>0</v>
      </c>
      <c r="BT52" s="294">
        <v>0</v>
      </c>
      <c r="BU52" s="294">
        <v>0</v>
      </c>
      <c r="BV52" s="294">
        <v>0</v>
      </c>
      <c r="BW52" s="295"/>
      <c r="BX52" s="294">
        <v>0</v>
      </c>
      <c r="BY52" s="294">
        <v>0</v>
      </c>
      <c r="BZ52" s="294">
        <v>0</v>
      </c>
      <c r="CA52" s="294">
        <v>0</v>
      </c>
      <c r="CB52" s="295"/>
      <c r="CC52" s="294">
        <v>1</v>
      </c>
      <c r="CD52" s="294">
        <v>1</v>
      </c>
      <c r="CE52" s="294">
        <v>0</v>
      </c>
      <c r="CF52" s="294">
        <v>0</v>
      </c>
      <c r="CG52" s="295"/>
      <c r="CH52" s="294">
        <v>0</v>
      </c>
      <c r="CI52" s="294">
        <v>0</v>
      </c>
      <c r="CJ52" s="294">
        <v>0</v>
      </c>
      <c r="CK52" s="294">
        <v>0</v>
      </c>
      <c r="CL52" s="295"/>
      <c r="CM52" s="294">
        <v>0</v>
      </c>
      <c r="CN52" s="294">
        <v>0</v>
      </c>
      <c r="CO52" s="294">
        <v>0</v>
      </c>
      <c r="CP52" s="294">
        <v>0</v>
      </c>
      <c r="CQ52" s="295"/>
      <c r="CR52" s="294">
        <v>0</v>
      </c>
      <c r="CS52" s="294">
        <v>0</v>
      </c>
      <c r="CT52" s="228" t="s">
        <v>83</v>
      </c>
    </row>
    <row r="53" spans="1:98" ht="39.75" customHeight="1" x14ac:dyDescent="0.25">
      <c r="A53" s="316" t="s">
        <v>53</v>
      </c>
      <c r="B53" s="293" t="s">
        <v>48</v>
      </c>
      <c r="C53" s="294">
        <f t="shared" si="25"/>
        <v>110</v>
      </c>
      <c r="D53" s="294" t="str">
        <f>SUMIF($H$3:$CS$3,D$3,$H53:$CS53)&amp;" (не менее "&amp;" "&amp;350&amp;")"</f>
        <v>356 (не менее  350)</v>
      </c>
      <c r="E53" s="294" t="str">
        <f>SUMIF($H$3:$CS$3,E$3,$H53:$CS53)&amp;" (не менее "&amp;" "&amp;350&amp;")"</f>
        <v>373 (не менее  350)</v>
      </c>
      <c r="F53" s="294" t="str">
        <f>SUMIF($H$3:$CS$3,F$3,$H53:$CS53)&amp;" (не менее "&amp;" "&amp;500&amp;")"</f>
        <v>577 (не менее  500)</v>
      </c>
      <c r="G53" s="294" t="str">
        <f>SUMIF($H$3:$CS$3,G$3,$H53:$CS53)&amp;" (не менее "&amp;" "&amp;700&amp;")"</f>
        <v>802 (не менее  700)</v>
      </c>
      <c r="H53" s="294"/>
      <c r="I53" s="294">
        <v>16</v>
      </c>
      <c r="J53" s="295">
        <v>16</v>
      </c>
      <c r="K53" s="294">
        <v>32</v>
      </c>
      <c r="L53" s="294">
        <v>48</v>
      </c>
      <c r="M53" s="294">
        <v>0</v>
      </c>
      <c r="N53" s="294">
        <v>14</v>
      </c>
      <c r="O53" s="295">
        <v>14</v>
      </c>
      <c r="P53" s="294">
        <v>36</v>
      </c>
      <c r="Q53" s="294">
        <v>39</v>
      </c>
      <c r="R53" s="294"/>
      <c r="S53" s="294"/>
      <c r="T53" s="295">
        <v>20</v>
      </c>
      <c r="U53" s="294">
        <v>20</v>
      </c>
      <c r="V53" s="294">
        <v>20</v>
      </c>
      <c r="W53" s="294">
        <v>0</v>
      </c>
      <c r="X53" s="324">
        <v>21</v>
      </c>
      <c r="Y53" s="295">
        <v>21</v>
      </c>
      <c r="Z53" s="294">
        <v>46</v>
      </c>
      <c r="AA53" s="294">
        <v>47</v>
      </c>
      <c r="AB53" s="294">
        <v>12</v>
      </c>
      <c r="AC53" s="294">
        <v>21</v>
      </c>
      <c r="AD53" s="295">
        <v>21</v>
      </c>
      <c r="AE53" s="294">
        <v>14</v>
      </c>
      <c r="AF53" s="294">
        <v>40</v>
      </c>
      <c r="AG53" s="294">
        <v>17</v>
      </c>
      <c r="AH53" s="294">
        <v>28</v>
      </c>
      <c r="AI53" s="295">
        <v>28</v>
      </c>
      <c r="AJ53" s="294">
        <v>40</v>
      </c>
      <c r="AK53" s="294">
        <v>48</v>
      </c>
      <c r="AL53" s="294"/>
      <c r="AM53" s="294"/>
      <c r="AN53" s="295"/>
      <c r="AO53" s="294"/>
      <c r="AP53" s="294"/>
      <c r="AQ53" s="342">
        <v>13</v>
      </c>
      <c r="AR53" s="294">
        <v>18</v>
      </c>
      <c r="AS53" s="295">
        <v>18</v>
      </c>
      <c r="AT53" s="294">
        <v>28</v>
      </c>
      <c r="AU53" s="294">
        <v>75</v>
      </c>
      <c r="AV53" s="294">
        <v>0</v>
      </c>
      <c r="AW53" s="294">
        <v>0</v>
      </c>
      <c r="AX53" s="295"/>
      <c r="AY53" s="294">
        <v>20</v>
      </c>
      <c r="AZ53" s="294">
        <v>20</v>
      </c>
      <c r="BA53" s="294">
        <v>16</v>
      </c>
      <c r="BB53" s="294">
        <v>20</v>
      </c>
      <c r="BC53" s="389">
        <v>20</v>
      </c>
      <c r="BD53" s="294">
        <v>40</v>
      </c>
      <c r="BE53" s="294">
        <v>60</v>
      </c>
      <c r="BF53" s="294">
        <v>0</v>
      </c>
      <c r="BG53" s="294">
        <v>66</v>
      </c>
      <c r="BH53" s="295">
        <v>66</v>
      </c>
      <c r="BI53" s="294">
        <v>96</v>
      </c>
      <c r="BJ53" s="294">
        <v>96</v>
      </c>
      <c r="BK53" s="294">
        <v>25</v>
      </c>
      <c r="BL53" s="294">
        <v>32</v>
      </c>
      <c r="BM53" s="295">
        <v>31</v>
      </c>
      <c r="BN53" s="294">
        <v>45</v>
      </c>
      <c r="BO53" s="294">
        <v>90</v>
      </c>
      <c r="BP53" s="294">
        <v>18</v>
      </c>
      <c r="BQ53" s="294">
        <v>37</v>
      </c>
      <c r="BR53" s="295">
        <v>37</v>
      </c>
      <c r="BS53" s="294">
        <v>28</v>
      </c>
      <c r="BT53" s="294">
        <v>48</v>
      </c>
      <c r="BU53" s="294">
        <v>0</v>
      </c>
      <c r="BV53" s="294">
        <v>16</v>
      </c>
      <c r="BW53" s="295">
        <v>16</v>
      </c>
      <c r="BX53" s="294">
        <v>18</v>
      </c>
      <c r="BY53" s="294">
        <v>18</v>
      </c>
      <c r="BZ53" s="294"/>
      <c r="CA53" s="324"/>
      <c r="CB53" s="295"/>
      <c r="CC53" s="294">
        <v>18</v>
      </c>
      <c r="CD53" s="294">
        <v>15</v>
      </c>
      <c r="CE53" s="294">
        <v>9</v>
      </c>
      <c r="CF53" s="324">
        <v>13</v>
      </c>
      <c r="CG53" s="295">
        <v>11</v>
      </c>
      <c r="CH53" s="294">
        <v>35</v>
      </c>
      <c r="CI53" s="294">
        <v>42</v>
      </c>
      <c r="CJ53" s="294">
        <v>0</v>
      </c>
      <c r="CK53" s="294">
        <v>42</v>
      </c>
      <c r="CL53" s="295">
        <v>42</v>
      </c>
      <c r="CM53" s="294">
        <v>61</v>
      </c>
      <c r="CN53" s="294">
        <v>76</v>
      </c>
      <c r="CO53" s="294">
        <v>0</v>
      </c>
      <c r="CP53" s="294">
        <v>12</v>
      </c>
      <c r="CQ53" s="295">
        <v>12</v>
      </c>
      <c r="CR53" s="294">
        <v>0</v>
      </c>
      <c r="CS53" s="294">
        <v>20</v>
      </c>
      <c r="CT53" s="228" t="s">
        <v>82</v>
      </c>
    </row>
    <row r="54" spans="1:98" ht="39.75" customHeight="1" x14ac:dyDescent="0.25">
      <c r="A54" s="316" t="s">
        <v>55</v>
      </c>
      <c r="B54" s="293" t="s">
        <v>50</v>
      </c>
      <c r="C54" s="294">
        <f t="shared" si="25"/>
        <v>109</v>
      </c>
      <c r="D54" s="294" t="str">
        <f>SUMIF($H$3:$CS$3,D$3,$H54:$CS54)&amp;" (не менее "&amp;" "&amp;350&amp;")"</f>
        <v>351 (не менее  350)</v>
      </c>
      <c r="E54" s="294" t="str">
        <f>SUMIF($H$3:$CS$3,E$3,$H54:$CS54)&amp;" (не менее "&amp;" "&amp;350&amp;")"</f>
        <v>345 (не менее  350)</v>
      </c>
      <c r="F54" s="294" t="str">
        <f>SUMIF($H$3:$CS$3,F$3,$H54:$CS54)&amp;" (не менее "&amp;" "&amp;498&amp;")"</f>
        <v>575 (не менее  498)</v>
      </c>
      <c r="G54" s="294" t="str">
        <f>SUMIF($H$3:$CS$3,G$3,$H54:$CS54)&amp;" (не менее "&amp;" "&amp;690&amp;")"</f>
        <v>794 (не менее  690)</v>
      </c>
      <c r="H54" s="294"/>
      <c r="I54" s="294">
        <v>16</v>
      </c>
      <c r="J54" s="295">
        <v>16</v>
      </c>
      <c r="K54" s="294">
        <v>32</v>
      </c>
      <c r="L54" s="294">
        <v>48</v>
      </c>
      <c r="M54" s="294">
        <v>0</v>
      </c>
      <c r="N54" s="294">
        <v>14</v>
      </c>
      <c r="O54" s="295">
        <v>14</v>
      </c>
      <c r="P54" s="294">
        <v>36</v>
      </c>
      <c r="Q54" s="294">
        <v>39</v>
      </c>
      <c r="R54" s="286"/>
      <c r="S54" s="286"/>
      <c r="T54" s="295"/>
      <c r="U54" s="294">
        <v>20</v>
      </c>
      <c r="V54" s="294">
        <v>20</v>
      </c>
      <c r="W54" s="294">
        <v>0</v>
      </c>
      <c r="X54" s="324">
        <v>21</v>
      </c>
      <c r="Y54" s="295">
        <v>21</v>
      </c>
      <c r="Z54" s="294">
        <v>46</v>
      </c>
      <c r="AA54" s="294">
        <v>47</v>
      </c>
      <c r="AB54" s="294">
        <v>12</v>
      </c>
      <c r="AC54" s="294">
        <v>21</v>
      </c>
      <c r="AD54" s="295">
        <v>21</v>
      </c>
      <c r="AE54" s="294">
        <v>14</v>
      </c>
      <c r="AF54" s="294">
        <v>40</v>
      </c>
      <c r="AG54" s="294">
        <v>17</v>
      </c>
      <c r="AH54" s="294">
        <v>28</v>
      </c>
      <c r="AI54" s="295">
        <v>28</v>
      </c>
      <c r="AJ54" s="294">
        <v>40</v>
      </c>
      <c r="AK54" s="294">
        <v>48</v>
      </c>
      <c r="AL54" s="294"/>
      <c r="AM54" s="294"/>
      <c r="AN54" s="295"/>
      <c r="AO54" s="294"/>
      <c r="AP54" s="294"/>
      <c r="AQ54" s="294">
        <v>12</v>
      </c>
      <c r="AR54" s="294">
        <v>17</v>
      </c>
      <c r="AS54" s="295">
        <v>18</v>
      </c>
      <c r="AT54" s="294">
        <v>26</v>
      </c>
      <c r="AU54" s="294">
        <v>70</v>
      </c>
      <c r="AV54" s="294">
        <v>0</v>
      </c>
      <c r="AW54" s="294">
        <v>0</v>
      </c>
      <c r="AX54" s="295"/>
      <c r="AY54" s="294">
        <v>20</v>
      </c>
      <c r="AZ54" s="294">
        <v>20</v>
      </c>
      <c r="BA54" s="294">
        <v>16</v>
      </c>
      <c r="BB54" s="294">
        <v>20</v>
      </c>
      <c r="BC54" s="389">
        <v>12</v>
      </c>
      <c r="BD54" s="294">
        <v>40</v>
      </c>
      <c r="BE54" s="294">
        <v>60</v>
      </c>
      <c r="BF54" s="294">
        <v>0</v>
      </c>
      <c r="BG54" s="294">
        <v>66</v>
      </c>
      <c r="BH54" s="295">
        <v>66</v>
      </c>
      <c r="BI54" s="294">
        <v>96</v>
      </c>
      <c r="BJ54" s="294">
        <v>96</v>
      </c>
      <c r="BK54" s="294">
        <v>25</v>
      </c>
      <c r="BL54" s="294">
        <v>31</v>
      </c>
      <c r="BM54" s="295">
        <v>31</v>
      </c>
      <c r="BN54" s="294">
        <v>45</v>
      </c>
      <c r="BO54" s="294">
        <v>90</v>
      </c>
      <c r="BP54" s="294">
        <v>18</v>
      </c>
      <c r="BQ54" s="294">
        <v>37</v>
      </c>
      <c r="BR54" s="295">
        <v>37</v>
      </c>
      <c r="BS54" s="294">
        <v>28</v>
      </c>
      <c r="BT54" s="294">
        <v>48</v>
      </c>
      <c r="BU54" s="294">
        <v>0</v>
      </c>
      <c r="BV54" s="294">
        <v>16</v>
      </c>
      <c r="BW54" s="295">
        <v>16</v>
      </c>
      <c r="BX54" s="294">
        <v>18</v>
      </c>
      <c r="BY54" s="294">
        <v>18</v>
      </c>
      <c r="BZ54" s="294"/>
      <c r="CA54" s="324"/>
      <c r="CB54" s="295"/>
      <c r="CC54" s="294">
        <v>18</v>
      </c>
      <c r="CD54" s="294">
        <v>15</v>
      </c>
      <c r="CE54" s="294">
        <v>9</v>
      </c>
      <c r="CF54" s="324">
        <v>10</v>
      </c>
      <c r="CG54" s="295">
        <v>11</v>
      </c>
      <c r="CH54" s="294">
        <v>35</v>
      </c>
      <c r="CI54" s="294">
        <v>42</v>
      </c>
      <c r="CJ54" s="294">
        <v>0</v>
      </c>
      <c r="CK54" s="294">
        <v>42</v>
      </c>
      <c r="CL54" s="295">
        <v>42</v>
      </c>
      <c r="CM54" s="294">
        <v>61</v>
      </c>
      <c r="CN54" s="294">
        <v>76</v>
      </c>
      <c r="CO54" s="294">
        <v>0</v>
      </c>
      <c r="CP54" s="294">
        <v>12</v>
      </c>
      <c r="CQ54" s="295">
        <v>12</v>
      </c>
      <c r="CR54" s="294">
        <v>0</v>
      </c>
      <c r="CS54" s="294">
        <v>17</v>
      </c>
      <c r="CT54" s="228"/>
    </row>
    <row r="55" spans="1:98" ht="36.75" customHeight="1" x14ac:dyDescent="0.25">
      <c r="A55" s="316" t="s">
        <v>57</v>
      </c>
      <c r="B55" s="315" t="s">
        <v>565</v>
      </c>
      <c r="C55" s="294">
        <f t="shared" si="25"/>
        <v>15</v>
      </c>
      <c r="D55" s="294">
        <f t="shared" si="25"/>
        <v>58</v>
      </c>
      <c r="E55" s="294">
        <f t="shared" si="25"/>
        <v>112</v>
      </c>
      <c r="F55" s="294">
        <f t="shared" si="25"/>
        <v>93</v>
      </c>
      <c r="G55" s="294">
        <f t="shared" si="25"/>
        <v>151</v>
      </c>
      <c r="H55" s="294">
        <v>0</v>
      </c>
      <c r="I55" s="294">
        <v>0</v>
      </c>
      <c r="J55" s="295"/>
      <c r="K55" s="294">
        <v>3</v>
      </c>
      <c r="L55" s="294">
        <v>5</v>
      </c>
      <c r="M55" s="294">
        <v>0</v>
      </c>
      <c r="N55" s="324"/>
      <c r="O55" s="295"/>
      <c r="P55" s="294">
        <v>4</v>
      </c>
      <c r="Q55" s="324">
        <v>5</v>
      </c>
      <c r="R55" s="294"/>
      <c r="S55" s="294"/>
      <c r="T55" s="295">
        <v>5</v>
      </c>
      <c r="U55" s="324">
        <v>3</v>
      </c>
      <c r="V55" s="324">
        <v>4</v>
      </c>
      <c r="W55" s="294">
        <v>0</v>
      </c>
      <c r="X55" s="294">
        <v>1</v>
      </c>
      <c r="Y55" s="295">
        <v>13</v>
      </c>
      <c r="Z55" s="324">
        <v>3</v>
      </c>
      <c r="AA55" s="324">
        <v>4</v>
      </c>
      <c r="AB55" s="294">
        <v>12</v>
      </c>
      <c r="AC55" s="324">
        <v>20</v>
      </c>
      <c r="AD55" s="295">
        <v>20</v>
      </c>
      <c r="AE55" s="324">
        <v>13</v>
      </c>
      <c r="AF55" s="324">
        <v>38</v>
      </c>
      <c r="AG55" s="294">
        <v>1</v>
      </c>
      <c r="AH55" s="294"/>
      <c r="AI55" s="387" t="s">
        <v>766</v>
      </c>
      <c r="AJ55" s="294">
        <v>5</v>
      </c>
      <c r="AK55" s="294">
        <v>7</v>
      </c>
      <c r="AL55" s="294"/>
      <c r="AM55" s="350"/>
      <c r="AN55" s="295"/>
      <c r="AO55" s="350"/>
      <c r="AP55" s="350"/>
      <c r="AQ55" s="294">
        <v>0</v>
      </c>
      <c r="AR55" s="351"/>
      <c r="AS55" s="383"/>
      <c r="AT55" s="350">
        <v>4</v>
      </c>
      <c r="AU55" s="351">
        <v>11</v>
      </c>
      <c r="AV55" s="294">
        <v>0</v>
      </c>
      <c r="AW55" s="294">
        <v>0</v>
      </c>
      <c r="AX55" s="295"/>
      <c r="AY55" s="324">
        <v>3</v>
      </c>
      <c r="AZ55" s="294">
        <v>4</v>
      </c>
      <c r="BA55" s="294">
        <v>0</v>
      </c>
      <c r="BB55" s="294"/>
      <c r="BC55" s="389" t="s">
        <v>784</v>
      </c>
      <c r="BD55" s="294">
        <v>6</v>
      </c>
      <c r="BE55" s="294">
        <v>9</v>
      </c>
      <c r="BF55" s="294">
        <v>0</v>
      </c>
      <c r="BG55" s="294">
        <v>20</v>
      </c>
      <c r="BH55" s="295">
        <v>48</v>
      </c>
      <c r="BI55" s="324">
        <v>25</v>
      </c>
      <c r="BJ55" s="324">
        <v>25</v>
      </c>
      <c r="BK55" s="294">
        <v>2</v>
      </c>
      <c r="BL55" s="294">
        <v>4</v>
      </c>
      <c r="BM55" s="295">
        <v>10</v>
      </c>
      <c r="BN55" s="294">
        <v>4</v>
      </c>
      <c r="BO55" s="294">
        <v>9</v>
      </c>
      <c r="BP55" s="294">
        <v>0</v>
      </c>
      <c r="BQ55" s="294">
        <v>13</v>
      </c>
      <c r="BR55" s="295">
        <v>13</v>
      </c>
      <c r="BS55" s="294">
        <v>6</v>
      </c>
      <c r="BT55" s="294">
        <v>8</v>
      </c>
      <c r="BU55" s="294">
        <v>0</v>
      </c>
      <c r="BV55" s="324"/>
      <c r="BW55" s="295">
        <v>2</v>
      </c>
      <c r="BX55" s="294">
        <v>1</v>
      </c>
      <c r="BY55" s="294">
        <v>2</v>
      </c>
      <c r="BZ55" s="294">
        <v>0</v>
      </c>
      <c r="CA55" s="324">
        <v>0</v>
      </c>
      <c r="CB55" s="295"/>
      <c r="CC55" s="324">
        <v>2</v>
      </c>
      <c r="CD55" s="324">
        <v>2</v>
      </c>
      <c r="CE55" s="294">
        <v>0</v>
      </c>
      <c r="CF55" s="324"/>
      <c r="CG55" s="295"/>
      <c r="CH55" s="294">
        <v>3</v>
      </c>
      <c r="CI55" s="294">
        <v>5</v>
      </c>
      <c r="CJ55" s="294"/>
      <c r="CK55" s="324"/>
      <c r="CL55" s="383"/>
      <c r="CM55" s="324">
        <v>8</v>
      </c>
      <c r="CN55" s="324">
        <v>11</v>
      </c>
      <c r="CO55" s="294">
        <v>0</v>
      </c>
      <c r="CP55" s="324"/>
      <c r="CQ55" s="295">
        <v>1</v>
      </c>
      <c r="CR55" s="294">
        <v>0</v>
      </c>
      <c r="CS55" s="324">
        <v>2</v>
      </c>
      <c r="CT55" s="228" t="s">
        <v>84</v>
      </c>
    </row>
    <row r="56" spans="1:98" s="160" customFormat="1" ht="48.75" customHeight="1" x14ac:dyDescent="0.25">
      <c r="A56" s="316" t="s">
        <v>59</v>
      </c>
      <c r="B56" s="296" t="s">
        <v>658</v>
      </c>
      <c r="C56" s="157">
        <f>IF(ISNUMBER(C55/C53),C55/C53,"")</f>
        <v>0.13636363636363635</v>
      </c>
      <c r="D56" s="157" t="str">
        <f t="shared" ref="D56:CJ56" si="28">IF(ISNUMBER(D55/D53),D55/D53,"")</f>
        <v/>
      </c>
      <c r="E56" s="157" t="str">
        <f>IF(ISNUMBER(E55/E53),E55/E53,"")</f>
        <v/>
      </c>
      <c r="F56" s="157" t="str">
        <f t="shared" si="28"/>
        <v/>
      </c>
      <c r="G56" s="157" t="str">
        <f t="shared" si="28"/>
        <v/>
      </c>
      <c r="H56" s="157" t="str">
        <f t="shared" si="28"/>
        <v/>
      </c>
      <c r="I56" s="157">
        <f t="shared" si="28"/>
        <v>0</v>
      </c>
      <c r="J56" s="332"/>
      <c r="K56" s="157">
        <f t="shared" si="28"/>
        <v>9.375E-2</v>
      </c>
      <c r="L56" s="157">
        <f t="shared" si="28"/>
        <v>0.10416666666666667</v>
      </c>
      <c r="M56" s="157" t="str">
        <f t="shared" si="28"/>
        <v/>
      </c>
      <c r="N56" s="157">
        <f t="shared" si="28"/>
        <v>0</v>
      </c>
      <c r="O56" s="332"/>
      <c r="P56" s="157">
        <f t="shared" si="28"/>
        <v>0.1111111111111111</v>
      </c>
      <c r="Q56" s="157">
        <f t="shared" si="28"/>
        <v>0.12820512820512819</v>
      </c>
      <c r="R56" s="157" t="str">
        <f t="shared" si="28"/>
        <v/>
      </c>
      <c r="S56" s="157" t="str">
        <f t="shared" si="28"/>
        <v/>
      </c>
      <c r="T56" s="332"/>
      <c r="U56" s="157">
        <f t="shared" si="28"/>
        <v>0.15</v>
      </c>
      <c r="V56" s="157">
        <f t="shared" si="28"/>
        <v>0.2</v>
      </c>
      <c r="W56" s="157" t="str">
        <f t="shared" si="28"/>
        <v/>
      </c>
      <c r="X56" s="157">
        <f t="shared" si="28"/>
        <v>4.7619047619047616E-2</v>
      </c>
      <c r="Y56" s="332">
        <v>0.62</v>
      </c>
      <c r="Z56" s="157">
        <f t="shared" si="28"/>
        <v>6.5217391304347824E-2</v>
      </c>
      <c r="AA56" s="157">
        <f t="shared" si="28"/>
        <v>8.5106382978723402E-2</v>
      </c>
      <c r="AB56" s="157">
        <f t="shared" si="28"/>
        <v>1</v>
      </c>
      <c r="AC56" s="157">
        <f t="shared" si="28"/>
        <v>0.95238095238095233</v>
      </c>
      <c r="AD56" s="332">
        <f t="shared" si="28"/>
        <v>0.95238095238095233</v>
      </c>
      <c r="AE56" s="157">
        <f t="shared" si="28"/>
        <v>0.9285714285714286</v>
      </c>
      <c r="AF56" s="157">
        <f t="shared" si="28"/>
        <v>0.95</v>
      </c>
      <c r="AG56" s="157">
        <f t="shared" si="28"/>
        <v>5.8823529411764705E-2</v>
      </c>
      <c r="AH56" s="157">
        <f t="shared" si="28"/>
        <v>0</v>
      </c>
      <c r="AI56" s="387" t="s">
        <v>766</v>
      </c>
      <c r="AJ56" s="157">
        <f t="shared" si="28"/>
        <v>0.125</v>
      </c>
      <c r="AK56" s="157">
        <f t="shared" si="28"/>
        <v>0.14583333333333334</v>
      </c>
      <c r="AL56" s="157" t="str">
        <f t="shared" si="28"/>
        <v/>
      </c>
      <c r="AM56" s="157" t="str">
        <f t="shared" si="28"/>
        <v/>
      </c>
      <c r="AN56" s="332"/>
      <c r="AO56" s="157" t="str">
        <f t="shared" si="28"/>
        <v/>
      </c>
      <c r="AP56" s="157" t="str">
        <f t="shared" si="28"/>
        <v/>
      </c>
      <c r="AQ56" s="157">
        <f t="shared" si="28"/>
        <v>0</v>
      </c>
      <c r="AR56" s="157">
        <f t="shared" si="28"/>
        <v>0</v>
      </c>
      <c r="AS56" s="332"/>
      <c r="AT56" s="157">
        <f t="shared" si="28"/>
        <v>0.14285714285714285</v>
      </c>
      <c r="AU56" s="157">
        <f t="shared" si="28"/>
        <v>0.14666666666666667</v>
      </c>
      <c r="AV56" s="157" t="str">
        <f t="shared" si="28"/>
        <v/>
      </c>
      <c r="AW56" s="157" t="str">
        <f t="shared" si="28"/>
        <v/>
      </c>
      <c r="AX56" s="332"/>
      <c r="AY56" s="157">
        <f t="shared" si="28"/>
        <v>0.15</v>
      </c>
      <c r="AZ56" s="157">
        <f t="shared" si="28"/>
        <v>0.2</v>
      </c>
      <c r="BA56" s="157">
        <f t="shared" si="28"/>
        <v>0</v>
      </c>
      <c r="BB56" s="157">
        <f t="shared" si="28"/>
        <v>0</v>
      </c>
      <c r="BC56" s="390" t="str">
        <f>IF(ISNUMBER(BC55/BC53),BC55/BC53,"")</f>
        <v/>
      </c>
      <c r="BD56" s="157">
        <f t="shared" si="28"/>
        <v>0.15</v>
      </c>
      <c r="BE56" s="157">
        <f t="shared" si="28"/>
        <v>0.15</v>
      </c>
      <c r="BF56" s="157" t="str">
        <f t="shared" si="28"/>
        <v/>
      </c>
      <c r="BG56" s="157">
        <f t="shared" si="28"/>
        <v>0.30303030303030304</v>
      </c>
      <c r="BH56" s="332">
        <v>0.73</v>
      </c>
      <c r="BI56" s="157">
        <f t="shared" si="28"/>
        <v>0.26041666666666669</v>
      </c>
      <c r="BJ56" s="157">
        <f t="shared" si="28"/>
        <v>0.26041666666666669</v>
      </c>
      <c r="BK56" s="157">
        <f t="shared" si="28"/>
        <v>0.08</v>
      </c>
      <c r="BL56" s="157">
        <f t="shared" si="28"/>
        <v>0.125</v>
      </c>
      <c r="BM56" s="332">
        <f t="shared" si="28"/>
        <v>0.32258064516129031</v>
      </c>
      <c r="BN56" s="157">
        <f t="shared" si="28"/>
        <v>8.8888888888888892E-2</v>
      </c>
      <c r="BO56" s="157">
        <f t="shared" si="28"/>
        <v>0.1</v>
      </c>
      <c r="BP56" s="157">
        <f t="shared" si="28"/>
        <v>0</v>
      </c>
      <c r="BQ56" s="157">
        <f t="shared" si="28"/>
        <v>0.35135135135135137</v>
      </c>
      <c r="BR56" s="385"/>
      <c r="BS56" s="157">
        <f t="shared" si="28"/>
        <v>0.21428571428571427</v>
      </c>
      <c r="BT56" s="157">
        <f t="shared" si="28"/>
        <v>0.16666666666666666</v>
      </c>
      <c r="BU56" s="157" t="str">
        <f t="shared" si="28"/>
        <v/>
      </c>
      <c r="BV56" s="157">
        <f t="shared" si="28"/>
        <v>0</v>
      </c>
      <c r="BW56" s="332"/>
      <c r="BX56" s="157">
        <f t="shared" si="28"/>
        <v>5.5555555555555552E-2</v>
      </c>
      <c r="BY56" s="157">
        <f t="shared" si="28"/>
        <v>0.1111111111111111</v>
      </c>
      <c r="BZ56" s="157" t="str">
        <f t="shared" si="28"/>
        <v/>
      </c>
      <c r="CA56" s="157" t="str">
        <f t="shared" si="28"/>
        <v/>
      </c>
      <c r="CB56" s="332"/>
      <c r="CC56" s="157">
        <f t="shared" si="28"/>
        <v>0.1111111111111111</v>
      </c>
      <c r="CD56" s="157">
        <f t="shared" si="28"/>
        <v>0.13333333333333333</v>
      </c>
      <c r="CE56" s="157">
        <f t="shared" si="28"/>
        <v>0</v>
      </c>
      <c r="CF56" s="157">
        <f t="shared" si="28"/>
        <v>0</v>
      </c>
      <c r="CG56" s="332"/>
      <c r="CH56" s="157">
        <f t="shared" si="28"/>
        <v>8.5714285714285715E-2</v>
      </c>
      <c r="CI56" s="157">
        <f t="shared" si="28"/>
        <v>0.11904761904761904</v>
      </c>
      <c r="CJ56" s="157" t="str">
        <f t="shared" si="28"/>
        <v/>
      </c>
      <c r="CK56" s="157">
        <f t="shared" ref="CK56:CS56" si="29">IF(ISNUMBER(CK55/CK53),CK55/CK53,"")</f>
        <v>0</v>
      </c>
      <c r="CL56" s="332"/>
      <c r="CM56" s="157">
        <f t="shared" si="29"/>
        <v>0.13114754098360656</v>
      </c>
      <c r="CN56" s="157">
        <f t="shared" si="29"/>
        <v>0.14473684210526316</v>
      </c>
      <c r="CO56" s="157" t="str">
        <f t="shared" si="29"/>
        <v/>
      </c>
      <c r="CP56" s="157">
        <f t="shared" si="29"/>
        <v>0</v>
      </c>
      <c r="CQ56" s="332"/>
      <c r="CR56" s="157" t="str">
        <f t="shared" si="29"/>
        <v/>
      </c>
      <c r="CS56" s="157">
        <f t="shared" si="29"/>
        <v>0.1</v>
      </c>
      <c r="CT56" s="159"/>
    </row>
    <row r="57" spans="1:98" ht="46.5" customHeight="1" x14ac:dyDescent="0.25">
      <c r="A57" s="316" t="s">
        <v>437</v>
      </c>
      <c r="B57" s="293" t="s">
        <v>433</v>
      </c>
      <c r="C57" s="294">
        <f t="shared" si="25"/>
        <v>7</v>
      </c>
      <c r="D57" s="294">
        <f t="shared" si="25"/>
        <v>11</v>
      </c>
      <c r="E57" s="294">
        <f t="shared" si="25"/>
        <v>12</v>
      </c>
      <c r="F57" s="294">
        <f>SUMIF($H$3:$CS$3,F$3,$H57:$CS57)-1</f>
        <v>13</v>
      </c>
      <c r="G57" s="294">
        <f>SUMIF($H$3:$CS$3,G$3,$H57:$CS57)-1</f>
        <v>19</v>
      </c>
      <c r="H57" s="294">
        <v>1</v>
      </c>
      <c r="I57" s="294">
        <v>1</v>
      </c>
      <c r="J57" s="295">
        <v>1</v>
      </c>
      <c r="K57" s="294">
        <v>1</v>
      </c>
      <c r="L57" s="294">
        <v>1</v>
      </c>
      <c r="M57" s="294">
        <v>1</v>
      </c>
      <c r="N57" s="294">
        <v>1</v>
      </c>
      <c r="O57" s="295">
        <v>1</v>
      </c>
      <c r="P57" s="294">
        <v>1</v>
      </c>
      <c r="Q57" s="294">
        <v>2</v>
      </c>
      <c r="R57" s="294"/>
      <c r="S57" s="294"/>
      <c r="T57" s="295"/>
      <c r="U57" s="294">
        <v>1</v>
      </c>
      <c r="V57" s="294">
        <v>1</v>
      </c>
      <c r="W57" s="294"/>
      <c r="X57" s="294"/>
      <c r="Y57" s="295"/>
      <c r="Z57" s="294"/>
      <c r="AA57" s="294"/>
      <c r="AB57" s="294">
        <v>1</v>
      </c>
      <c r="AC57" s="294">
        <v>1</v>
      </c>
      <c r="AD57" s="295">
        <v>1</v>
      </c>
      <c r="AE57" s="294">
        <v>1</v>
      </c>
      <c r="AF57" s="294">
        <v>2</v>
      </c>
      <c r="AG57" s="294">
        <v>1</v>
      </c>
      <c r="AH57" s="294">
        <v>1</v>
      </c>
      <c r="AI57" s="295">
        <v>1</v>
      </c>
      <c r="AJ57" s="294">
        <v>1</v>
      </c>
      <c r="AK57" s="294">
        <v>2</v>
      </c>
      <c r="AL57" s="294"/>
      <c r="AM57" s="294"/>
      <c r="AN57" s="295"/>
      <c r="AO57" s="294"/>
      <c r="AP57" s="294"/>
      <c r="AQ57" s="294">
        <v>1</v>
      </c>
      <c r="AR57" s="294">
        <v>1</v>
      </c>
      <c r="AS57" s="295">
        <v>1</v>
      </c>
      <c r="AT57" s="294">
        <v>1</v>
      </c>
      <c r="AU57" s="294">
        <v>2</v>
      </c>
      <c r="AV57" s="294"/>
      <c r="AW57" s="294"/>
      <c r="AX57" s="295"/>
      <c r="AY57" s="294">
        <v>1</v>
      </c>
      <c r="AZ57" s="294">
        <v>1</v>
      </c>
      <c r="BA57" s="294">
        <v>1</v>
      </c>
      <c r="BB57" s="294"/>
      <c r="BC57" s="389">
        <v>1</v>
      </c>
      <c r="BD57" s="294">
        <v>1</v>
      </c>
      <c r="BE57" s="294">
        <v>1</v>
      </c>
      <c r="BF57" s="294"/>
      <c r="BG57" s="294">
        <v>2</v>
      </c>
      <c r="BH57" s="295">
        <v>2</v>
      </c>
      <c r="BI57" s="294">
        <v>2</v>
      </c>
      <c r="BJ57" s="294">
        <v>2</v>
      </c>
      <c r="BK57" s="294"/>
      <c r="BL57" s="294">
        <v>1</v>
      </c>
      <c r="BM57" s="295">
        <v>1</v>
      </c>
      <c r="BN57" s="294">
        <v>1</v>
      </c>
      <c r="BO57" s="294">
        <v>2</v>
      </c>
      <c r="BP57" s="294">
        <v>1</v>
      </c>
      <c r="BQ57" s="294">
        <v>2</v>
      </c>
      <c r="BR57" s="295">
        <v>2</v>
      </c>
      <c r="BS57" s="294">
        <v>2</v>
      </c>
      <c r="BT57" s="294">
        <v>3</v>
      </c>
      <c r="BU57" s="294"/>
      <c r="BV57" s="294"/>
      <c r="BW57" s="295"/>
      <c r="BX57" s="294"/>
      <c r="BY57" s="294"/>
      <c r="BZ57" s="294"/>
      <c r="CA57" s="294"/>
      <c r="CB57" s="295"/>
      <c r="CC57" s="294"/>
      <c r="CD57" s="294"/>
      <c r="CE57" s="294"/>
      <c r="CF57" s="294"/>
      <c r="CG57" s="295"/>
      <c r="CH57" s="294"/>
      <c r="CI57" s="294"/>
      <c r="CJ57" s="294"/>
      <c r="CK57" s="294">
        <v>1</v>
      </c>
      <c r="CL57" s="295">
        <v>1</v>
      </c>
      <c r="CM57" s="294">
        <v>1</v>
      </c>
      <c r="CN57" s="294">
        <v>1</v>
      </c>
      <c r="CO57" s="294">
        <v>0</v>
      </c>
      <c r="CP57" s="294">
        <v>0</v>
      </c>
      <c r="CQ57" s="295"/>
      <c r="CR57" s="294">
        <v>0</v>
      </c>
      <c r="CS57" s="294">
        <v>0</v>
      </c>
      <c r="CT57" s="228" t="s">
        <v>71</v>
      </c>
    </row>
    <row r="58" spans="1:98" s="335" customFormat="1" ht="349.5" customHeight="1" x14ac:dyDescent="0.25">
      <c r="A58" s="309" t="s">
        <v>408</v>
      </c>
      <c r="B58" s="228" t="s">
        <v>450</v>
      </c>
      <c r="C58" s="282" t="s">
        <v>715</v>
      </c>
      <c r="D58" s="282" t="s">
        <v>743</v>
      </c>
      <c r="E58" s="329" t="s">
        <v>748</v>
      </c>
      <c r="F58" s="282" t="s">
        <v>716</v>
      </c>
      <c r="G58" s="282" t="s">
        <v>717</v>
      </c>
      <c r="H58" s="228" t="s">
        <v>96</v>
      </c>
      <c r="I58" s="228" t="s">
        <v>96</v>
      </c>
      <c r="J58" s="305" t="s">
        <v>96</v>
      </c>
      <c r="K58" s="228" t="s">
        <v>96</v>
      </c>
      <c r="L58" s="228" t="s">
        <v>96</v>
      </c>
      <c r="M58" s="228" t="s">
        <v>350</v>
      </c>
      <c r="N58" s="228" t="s">
        <v>350</v>
      </c>
      <c r="O58" s="305" t="s">
        <v>350</v>
      </c>
      <c r="P58" s="228" t="s">
        <v>350</v>
      </c>
      <c r="Q58" s="228" t="s">
        <v>574</v>
      </c>
      <c r="R58" s="228"/>
      <c r="S58" s="228"/>
      <c r="T58" s="305"/>
      <c r="U58" s="228" t="s">
        <v>218</v>
      </c>
      <c r="V58" s="228" t="s">
        <v>218</v>
      </c>
      <c r="W58" s="228"/>
      <c r="X58" s="228"/>
      <c r="Y58" s="305"/>
      <c r="Z58" s="228"/>
      <c r="AA58" s="228"/>
      <c r="AB58" s="228" t="s">
        <v>90</v>
      </c>
      <c r="AC58" s="228" t="s">
        <v>90</v>
      </c>
      <c r="AD58" s="305" t="s">
        <v>90</v>
      </c>
      <c r="AE58" s="228" t="s">
        <v>90</v>
      </c>
      <c r="AF58" s="228" t="s">
        <v>678</v>
      </c>
      <c r="AG58" s="228" t="s">
        <v>259</v>
      </c>
      <c r="AH58" s="228" t="s">
        <v>259</v>
      </c>
      <c r="AI58" s="305" t="s">
        <v>259</v>
      </c>
      <c r="AJ58" s="228" t="s">
        <v>259</v>
      </c>
      <c r="AK58" s="228" t="s">
        <v>575</v>
      </c>
      <c r="AL58" s="228"/>
      <c r="AM58" s="228"/>
      <c r="AN58" s="305"/>
      <c r="AO58" s="228"/>
      <c r="AP58" s="228"/>
      <c r="AQ58" s="228" t="s">
        <v>448</v>
      </c>
      <c r="AR58" s="228" t="s">
        <v>448</v>
      </c>
      <c r="AS58" s="305" t="s">
        <v>448</v>
      </c>
      <c r="AT58" s="228" t="s">
        <v>448</v>
      </c>
      <c r="AU58" s="228" t="s">
        <v>582</v>
      </c>
      <c r="AV58" s="228"/>
      <c r="AW58" s="228"/>
      <c r="AX58" s="305"/>
      <c r="AY58" s="228" t="s">
        <v>218</v>
      </c>
      <c r="AZ58" s="228" t="s">
        <v>218</v>
      </c>
      <c r="BA58" s="228" t="s">
        <v>194</v>
      </c>
      <c r="BB58" s="228"/>
      <c r="BC58" s="394" t="s">
        <v>194</v>
      </c>
      <c r="BD58" s="228" t="s">
        <v>194</v>
      </c>
      <c r="BE58" s="228" t="s">
        <v>194</v>
      </c>
      <c r="BF58" s="228"/>
      <c r="BG58" s="228" t="s">
        <v>451</v>
      </c>
      <c r="BH58" s="305" t="s">
        <v>451</v>
      </c>
      <c r="BI58" s="228" t="s">
        <v>451</v>
      </c>
      <c r="BJ58" s="228" t="s">
        <v>451</v>
      </c>
      <c r="BK58" s="228"/>
      <c r="BL58" s="228" t="s">
        <v>266</v>
      </c>
      <c r="BM58" s="305" t="s">
        <v>266</v>
      </c>
      <c r="BN58" s="228" t="s">
        <v>266</v>
      </c>
      <c r="BO58" s="228" t="s">
        <v>583</v>
      </c>
      <c r="BP58" s="228" t="s">
        <v>216</v>
      </c>
      <c r="BQ58" s="228" t="s">
        <v>256</v>
      </c>
      <c r="BR58" s="305" t="s">
        <v>256</v>
      </c>
      <c r="BS58" s="228" t="s">
        <v>493</v>
      </c>
      <c r="BT58" s="228" t="s">
        <v>577</v>
      </c>
      <c r="BU58" s="228"/>
      <c r="BV58" s="228"/>
      <c r="BW58" s="305"/>
      <c r="BX58" s="228"/>
      <c r="BY58" s="228"/>
      <c r="BZ58" s="294"/>
      <c r="CA58" s="294"/>
      <c r="CB58" s="305"/>
      <c r="CC58" s="294"/>
      <c r="CD58" s="294"/>
      <c r="CE58" s="228"/>
      <c r="CF58" s="228"/>
      <c r="CG58" s="305"/>
      <c r="CH58" s="228"/>
      <c r="CI58" s="228"/>
      <c r="CJ58" s="228"/>
      <c r="CK58" s="228" t="s">
        <v>157</v>
      </c>
      <c r="CL58" s="305" t="s">
        <v>792</v>
      </c>
      <c r="CM58" s="228" t="s">
        <v>157</v>
      </c>
      <c r="CN58" s="228" t="s">
        <v>157</v>
      </c>
      <c r="CO58" s="228"/>
      <c r="CP58" s="228"/>
      <c r="CQ58" s="305"/>
      <c r="CR58" s="228"/>
      <c r="CS58" s="228"/>
      <c r="CT58" s="228" t="s">
        <v>71</v>
      </c>
    </row>
    <row r="59" spans="1:98" ht="46.5" customHeight="1" x14ac:dyDescent="0.25">
      <c r="A59" s="316" t="s">
        <v>334</v>
      </c>
      <c r="B59" s="293" t="s">
        <v>673</v>
      </c>
      <c r="C59" s="294">
        <f t="shared" si="25"/>
        <v>9</v>
      </c>
      <c r="D59" s="294">
        <f t="shared" si="25"/>
        <v>14</v>
      </c>
      <c r="E59" s="294">
        <f t="shared" si="25"/>
        <v>15</v>
      </c>
      <c r="F59" s="294">
        <f t="shared" si="25"/>
        <v>20</v>
      </c>
      <c r="G59" s="294">
        <f t="shared" si="25"/>
        <v>27</v>
      </c>
      <c r="H59" s="294">
        <v>1</v>
      </c>
      <c r="I59" s="294">
        <v>1</v>
      </c>
      <c r="J59" s="295">
        <v>1</v>
      </c>
      <c r="K59" s="294">
        <v>2</v>
      </c>
      <c r="L59" s="294">
        <v>2</v>
      </c>
      <c r="M59" s="294">
        <v>1</v>
      </c>
      <c r="N59" s="294">
        <v>1</v>
      </c>
      <c r="O59" s="295">
        <v>1</v>
      </c>
      <c r="P59" s="294">
        <v>2</v>
      </c>
      <c r="Q59" s="294">
        <v>2</v>
      </c>
      <c r="R59" s="294"/>
      <c r="S59" s="294"/>
      <c r="T59" s="295"/>
      <c r="U59" s="294"/>
      <c r="V59" s="294"/>
      <c r="W59" s="294"/>
      <c r="X59" s="294"/>
      <c r="Y59" s="295"/>
      <c r="Z59" s="294"/>
      <c r="AA59" s="294">
        <v>1</v>
      </c>
      <c r="AB59" s="294">
        <v>1</v>
      </c>
      <c r="AC59" s="294">
        <v>1</v>
      </c>
      <c r="AD59" s="295">
        <v>1</v>
      </c>
      <c r="AE59" s="294">
        <v>1</v>
      </c>
      <c r="AF59" s="294">
        <v>2</v>
      </c>
      <c r="AG59" s="294">
        <v>1</v>
      </c>
      <c r="AH59" s="294">
        <v>2</v>
      </c>
      <c r="AI59" s="295">
        <v>2</v>
      </c>
      <c r="AJ59" s="294">
        <v>2</v>
      </c>
      <c r="AK59" s="294">
        <v>3</v>
      </c>
      <c r="AL59" s="294"/>
      <c r="AM59" s="294"/>
      <c r="AN59" s="295"/>
      <c r="AO59" s="294"/>
      <c r="AP59" s="294"/>
      <c r="AQ59" s="294">
        <v>1</v>
      </c>
      <c r="AR59" s="294">
        <v>1</v>
      </c>
      <c r="AS59" s="295">
        <v>1</v>
      </c>
      <c r="AT59" s="294">
        <v>2</v>
      </c>
      <c r="AU59" s="294">
        <v>3</v>
      </c>
      <c r="AV59" s="294">
        <v>1</v>
      </c>
      <c r="AW59" s="294">
        <v>1</v>
      </c>
      <c r="AX59" s="295">
        <v>1</v>
      </c>
      <c r="AY59" s="294">
        <v>1</v>
      </c>
      <c r="AZ59" s="294">
        <v>1</v>
      </c>
      <c r="BA59" s="294"/>
      <c r="BB59" s="294">
        <v>1</v>
      </c>
      <c r="BC59" s="389">
        <v>1</v>
      </c>
      <c r="BD59" s="294">
        <v>1</v>
      </c>
      <c r="BE59" s="294">
        <v>1.5</v>
      </c>
      <c r="BF59" s="294">
        <v>1</v>
      </c>
      <c r="BG59" s="294">
        <v>2</v>
      </c>
      <c r="BH59" s="295">
        <v>2</v>
      </c>
      <c r="BI59" s="294">
        <v>2</v>
      </c>
      <c r="BJ59" s="294">
        <v>2</v>
      </c>
      <c r="BK59" s="294">
        <v>1</v>
      </c>
      <c r="BL59" s="294">
        <v>1</v>
      </c>
      <c r="BM59" s="295">
        <v>1</v>
      </c>
      <c r="BN59" s="294">
        <v>1</v>
      </c>
      <c r="BO59" s="294">
        <v>2</v>
      </c>
      <c r="BP59" s="294">
        <v>1</v>
      </c>
      <c r="BQ59" s="294">
        <v>2</v>
      </c>
      <c r="BR59" s="295">
        <v>3</v>
      </c>
      <c r="BS59" s="294">
        <v>4</v>
      </c>
      <c r="BT59" s="294">
        <v>5</v>
      </c>
      <c r="BU59" s="294"/>
      <c r="BV59" s="294"/>
      <c r="BW59" s="295"/>
      <c r="BX59" s="294"/>
      <c r="BY59" s="294">
        <v>0.5</v>
      </c>
      <c r="BZ59" s="294" t="s">
        <v>168</v>
      </c>
      <c r="CA59" s="294" t="s">
        <v>168</v>
      </c>
      <c r="CB59" s="295"/>
      <c r="CC59" s="294" t="s">
        <v>168</v>
      </c>
      <c r="CD59" s="294" t="s">
        <v>168</v>
      </c>
      <c r="CE59" s="294"/>
      <c r="CF59" s="294"/>
      <c r="CG59" s="295"/>
      <c r="CH59" s="294">
        <v>1</v>
      </c>
      <c r="CI59" s="294">
        <v>1</v>
      </c>
      <c r="CJ59" s="294"/>
      <c r="CK59" s="294">
        <v>1</v>
      </c>
      <c r="CL59" s="295">
        <v>1</v>
      </c>
      <c r="CM59" s="294">
        <v>1</v>
      </c>
      <c r="CN59" s="294">
        <v>1</v>
      </c>
      <c r="CO59" s="294"/>
      <c r="CP59" s="294"/>
      <c r="CQ59" s="295"/>
      <c r="CR59" s="294"/>
      <c r="CS59" s="294"/>
      <c r="CT59" s="228" t="s">
        <v>71</v>
      </c>
    </row>
    <row r="60" spans="1:98" ht="351.75" customHeight="1" x14ac:dyDescent="0.25">
      <c r="A60" s="316" t="s">
        <v>409</v>
      </c>
      <c r="B60" s="293" t="s">
        <v>579</v>
      </c>
      <c r="C60" s="283" t="s">
        <v>643</v>
      </c>
      <c r="D60" s="284" t="s">
        <v>584</v>
      </c>
      <c r="E60" s="330" t="s">
        <v>584</v>
      </c>
      <c r="F60" s="284" t="s">
        <v>685</v>
      </c>
      <c r="G60" s="283" t="s">
        <v>702</v>
      </c>
      <c r="H60" s="296" t="s">
        <v>96</v>
      </c>
      <c r="I60" s="293" t="s">
        <v>96</v>
      </c>
      <c r="J60" s="310" t="s">
        <v>96</v>
      </c>
      <c r="K60" s="293" t="s">
        <v>686</v>
      </c>
      <c r="L60" s="293" t="s">
        <v>494</v>
      </c>
      <c r="M60" s="159" t="s">
        <v>350</v>
      </c>
      <c r="N60" s="228" t="s">
        <v>350</v>
      </c>
      <c r="O60" s="305" t="s">
        <v>350</v>
      </c>
      <c r="P60" s="228" t="s">
        <v>687</v>
      </c>
      <c r="Q60" s="228" t="s">
        <v>495</v>
      </c>
      <c r="R60" s="294"/>
      <c r="S60" s="294"/>
      <c r="T60" s="310"/>
      <c r="U60" s="294"/>
      <c r="V60" s="294"/>
      <c r="W60" s="294"/>
      <c r="X60" s="294"/>
      <c r="Y60" s="310"/>
      <c r="Z60" s="294"/>
      <c r="AA60" s="159" t="s">
        <v>237</v>
      </c>
      <c r="AB60" s="317" t="s">
        <v>90</v>
      </c>
      <c r="AC60" s="294" t="s">
        <v>90</v>
      </c>
      <c r="AD60" s="295" t="s">
        <v>90</v>
      </c>
      <c r="AE60" s="228" t="s">
        <v>90</v>
      </c>
      <c r="AF60" s="228" t="s">
        <v>703</v>
      </c>
      <c r="AG60" s="159" t="s">
        <v>259</v>
      </c>
      <c r="AH60" s="228" t="s">
        <v>688</v>
      </c>
      <c r="AI60" s="295" t="s">
        <v>688</v>
      </c>
      <c r="AJ60" s="228" t="s">
        <v>496</v>
      </c>
      <c r="AK60" s="228" t="s">
        <v>689</v>
      </c>
      <c r="AL60" s="294"/>
      <c r="AM60" s="228"/>
      <c r="AN60" s="310"/>
      <c r="AO60" s="228"/>
      <c r="AP60" s="228"/>
      <c r="AQ60" s="159" t="s">
        <v>180</v>
      </c>
      <c r="AR60" s="228" t="s">
        <v>180</v>
      </c>
      <c r="AS60" s="305" t="s">
        <v>180</v>
      </c>
      <c r="AT60" s="228" t="s">
        <v>690</v>
      </c>
      <c r="AU60" s="228" t="s">
        <v>691</v>
      </c>
      <c r="AV60" s="159" t="s">
        <v>414</v>
      </c>
      <c r="AW60" s="159" t="s">
        <v>218</v>
      </c>
      <c r="AX60" s="305" t="s">
        <v>218</v>
      </c>
      <c r="AY60" s="228" t="s">
        <v>218</v>
      </c>
      <c r="AZ60" s="228" t="s">
        <v>218</v>
      </c>
      <c r="BA60" s="228"/>
      <c r="BB60" s="317" t="s">
        <v>194</v>
      </c>
      <c r="BC60" s="395" t="s">
        <v>194</v>
      </c>
      <c r="BD60" s="228" t="s">
        <v>194</v>
      </c>
      <c r="BE60" s="228" t="s">
        <v>680</v>
      </c>
      <c r="BF60" s="159" t="s">
        <v>416</v>
      </c>
      <c r="BG60" s="159" t="s">
        <v>451</v>
      </c>
      <c r="BH60" s="357" t="s">
        <v>451</v>
      </c>
      <c r="BI60" s="228" t="s">
        <v>451</v>
      </c>
      <c r="BJ60" s="228" t="s">
        <v>451</v>
      </c>
      <c r="BK60" s="228" t="s">
        <v>415</v>
      </c>
      <c r="BL60" s="159" t="s">
        <v>266</v>
      </c>
      <c r="BM60" s="357" t="s">
        <v>266</v>
      </c>
      <c r="BN60" s="228" t="s">
        <v>266</v>
      </c>
      <c r="BO60" s="228" t="s">
        <v>692</v>
      </c>
      <c r="BP60" s="159" t="s">
        <v>413</v>
      </c>
      <c r="BQ60" s="159" t="s">
        <v>256</v>
      </c>
      <c r="BR60" s="305" t="s">
        <v>780</v>
      </c>
      <c r="BS60" s="228" t="s">
        <v>694</v>
      </c>
      <c r="BT60" s="228" t="s">
        <v>693</v>
      </c>
      <c r="BU60" s="294"/>
      <c r="BV60" s="294"/>
      <c r="BW60" s="310"/>
      <c r="BX60" s="294"/>
      <c r="BY60" s="159" t="s">
        <v>412</v>
      </c>
      <c r="BZ60" s="294" t="s">
        <v>168</v>
      </c>
      <c r="CA60" s="294" t="s">
        <v>168</v>
      </c>
      <c r="CB60" s="310"/>
      <c r="CC60" s="294" t="s">
        <v>168</v>
      </c>
      <c r="CD60" s="294" t="s">
        <v>168</v>
      </c>
      <c r="CE60" s="294"/>
      <c r="CF60" s="294"/>
      <c r="CG60" s="310"/>
      <c r="CH60" s="159" t="s">
        <v>375</v>
      </c>
      <c r="CI60" s="228" t="s">
        <v>375</v>
      </c>
      <c r="CJ60" s="294"/>
      <c r="CK60" s="159" t="s">
        <v>157</v>
      </c>
      <c r="CL60" s="305" t="s">
        <v>792</v>
      </c>
      <c r="CM60" s="228" t="s">
        <v>157</v>
      </c>
      <c r="CN60" s="228" t="s">
        <v>157</v>
      </c>
      <c r="CO60" s="294"/>
      <c r="CP60" s="294"/>
      <c r="CQ60" s="310"/>
      <c r="CR60" s="294"/>
      <c r="CS60" s="294"/>
      <c r="CT60" s="228" t="s">
        <v>71</v>
      </c>
    </row>
    <row r="61" spans="1:98" ht="46.5" customHeight="1" x14ac:dyDescent="0.25">
      <c r="A61" s="316" t="s">
        <v>333</v>
      </c>
      <c r="B61" s="293" t="s">
        <v>580</v>
      </c>
      <c r="C61" s="294">
        <f t="shared" si="25"/>
        <v>1</v>
      </c>
      <c r="D61" s="294" t="str">
        <f>SUMIF($H$3:$CS$3,D$3,$H61:$CS61)&amp;" (не менее "&amp;" "&amp;6&amp;")"</f>
        <v>8 (не менее  6)</v>
      </c>
      <c r="E61" s="327" t="str">
        <f>SUMIF($H$3:$CS$3,E$3,$H61:$CS61)&amp;" (не менее "&amp;" "&amp;6&amp;")"</f>
        <v>3 (не менее  6)</v>
      </c>
      <c r="F61" s="294" t="str">
        <f>SUMIF($H$3:$CS$3,F$3,$H61:$CS61)&amp;" (не менее "&amp;" "&amp;9&amp;")"</f>
        <v>16 (не менее  9)</v>
      </c>
      <c r="G61" s="294" t="str">
        <f>SUMIF($H$3:$CS$3,G$3,$H61:$CS61)&amp;" (не менее "&amp;" "&amp;11&amp;")"</f>
        <v>25 (не менее  11)</v>
      </c>
      <c r="H61" s="294">
        <v>0</v>
      </c>
      <c r="I61" s="294">
        <v>1</v>
      </c>
      <c r="J61" s="295">
        <v>0</v>
      </c>
      <c r="K61" s="294">
        <v>1</v>
      </c>
      <c r="L61" s="294">
        <v>2</v>
      </c>
      <c r="M61" s="294">
        <v>0</v>
      </c>
      <c r="N61" s="294">
        <v>1</v>
      </c>
      <c r="O61" s="295">
        <v>1</v>
      </c>
      <c r="P61" s="294">
        <v>1</v>
      </c>
      <c r="Q61" s="294">
        <v>2</v>
      </c>
      <c r="R61" s="294"/>
      <c r="S61" s="294"/>
      <c r="T61" s="295"/>
      <c r="U61" s="294"/>
      <c r="V61" s="294"/>
      <c r="W61" s="294">
        <v>0</v>
      </c>
      <c r="X61" s="294">
        <v>0</v>
      </c>
      <c r="Y61" s="295"/>
      <c r="Z61" s="294">
        <v>0</v>
      </c>
      <c r="AA61" s="294">
        <v>1</v>
      </c>
      <c r="AB61" s="294">
        <v>1</v>
      </c>
      <c r="AC61" s="294">
        <v>1</v>
      </c>
      <c r="AD61" s="295">
        <v>1</v>
      </c>
      <c r="AE61" s="294">
        <v>1</v>
      </c>
      <c r="AF61" s="294">
        <v>2</v>
      </c>
      <c r="AG61" s="294">
        <v>0</v>
      </c>
      <c r="AH61" s="294">
        <v>1</v>
      </c>
      <c r="AI61" s="387" t="s">
        <v>766</v>
      </c>
      <c r="AJ61" s="294">
        <v>2</v>
      </c>
      <c r="AK61" s="294">
        <v>3</v>
      </c>
      <c r="AL61" s="294"/>
      <c r="AM61" s="294"/>
      <c r="AN61" s="295"/>
      <c r="AO61" s="294"/>
      <c r="AP61" s="294"/>
      <c r="AQ61" s="294">
        <v>0</v>
      </c>
      <c r="AR61" s="294">
        <v>1</v>
      </c>
      <c r="AS61" s="295"/>
      <c r="AT61" s="294">
        <v>2</v>
      </c>
      <c r="AU61" s="294">
        <v>3</v>
      </c>
      <c r="AV61" s="294">
        <v>0</v>
      </c>
      <c r="AW61" s="294">
        <v>1</v>
      </c>
      <c r="AX61" s="295">
        <v>1</v>
      </c>
      <c r="AY61" s="294">
        <v>1</v>
      </c>
      <c r="AZ61" s="294">
        <v>1</v>
      </c>
      <c r="BA61" s="294">
        <v>0</v>
      </c>
      <c r="BB61" s="294">
        <v>0</v>
      </c>
      <c r="BC61" s="389"/>
      <c r="BD61" s="294">
        <v>1</v>
      </c>
      <c r="BE61" s="294">
        <v>1.5</v>
      </c>
      <c r="BF61" s="294">
        <v>0</v>
      </c>
      <c r="BG61" s="294">
        <v>1</v>
      </c>
      <c r="BH61" s="295"/>
      <c r="BI61" s="294">
        <v>2</v>
      </c>
      <c r="BJ61" s="294">
        <v>2</v>
      </c>
      <c r="BK61" s="294">
        <v>0</v>
      </c>
      <c r="BL61" s="294">
        <v>0</v>
      </c>
      <c r="BM61" s="295"/>
      <c r="BN61" s="294">
        <v>1</v>
      </c>
      <c r="BO61" s="294">
        <v>2</v>
      </c>
      <c r="BP61" s="294">
        <v>0</v>
      </c>
      <c r="BQ61" s="294">
        <v>1</v>
      </c>
      <c r="BR61" s="295" t="s">
        <v>777</v>
      </c>
      <c r="BS61" s="294">
        <v>2</v>
      </c>
      <c r="BT61" s="294">
        <v>3</v>
      </c>
      <c r="BU61" s="294">
        <v>0</v>
      </c>
      <c r="BV61" s="294">
        <v>0</v>
      </c>
      <c r="BW61" s="295"/>
      <c r="BX61" s="294">
        <v>0</v>
      </c>
      <c r="BY61" s="294">
        <v>0.5</v>
      </c>
      <c r="BZ61" s="294" t="s">
        <v>168</v>
      </c>
      <c r="CA61" s="294" t="s">
        <v>168</v>
      </c>
      <c r="CB61" s="295"/>
      <c r="CC61" s="294" t="s">
        <v>168</v>
      </c>
      <c r="CD61" s="294" t="s">
        <v>168</v>
      </c>
      <c r="CE61" s="294">
        <v>0</v>
      </c>
      <c r="CF61" s="294">
        <v>0</v>
      </c>
      <c r="CG61" s="295"/>
      <c r="CH61" s="294">
        <v>1</v>
      </c>
      <c r="CI61" s="294">
        <v>1</v>
      </c>
      <c r="CJ61" s="294">
        <v>0</v>
      </c>
      <c r="CK61" s="294"/>
      <c r="CL61" s="295"/>
      <c r="CM61" s="294">
        <v>1</v>
      </c>
      <c r="CN61" s="294">
        <v>1</v>
      </c>
      <c r="CO61" s="294"/>
      <c r="CP61" s="294"/>
      <c r="CQ61" s="295"/>
      <c r="CR61" s="294"/>
      <c r="CS61" s="294"/>
      <c r="CT61" s="228" t="s">
        <v>71</v>
      </c>
    </row>
    <row r="62" spans="1:98" ht="249.75" customHeight="1" x14ac:dyDescent="0.25">
      <c r="A62" s="316" t="s">
        <v>438</v>
      </c>
      <c r="B62" s="293" t="s">
        <v>567</v>
      </c>
      <c r="C62" s="283" t="s">
        <v>597</v>
      </c>
      <c r="D62" s="284" t="s">
        <v>696</v>
      </c>
      <c r="E62" s="330" t="s">
        <v>749</v>
      </c>
      <c r="F62" s="284" t="s">
        <v>684</v>
      </c>
      <c r="G62" s="311" t="s">
        <v>744</v>
      </c>
      <c r="H62" s="293"/>
      <c r="I62" s="296" t="s">
        <v>96</v>
      </c>
      <c r="J62" s="314"/>
      <c r="K62" s="293" t="s">
        <v>96</v>
      </c>
      <c r="L62" s="293" t="s">
        <v>585</v>
      </c>
      <c r="M62" s="294"/>
      <c r="N62" s="159" t="s">
        <v>350</v>
      </c>
      <c r="O62" s="357" t="s">
        <v>350</v>
      </c>
      <c r="P62" s="228" t="s">
        <v>350</v>
      </c>
      <c r="Q62" s="228" t="s">
        <v>586</v>
      </c>
      <c r="R62" s="294"/>
      <c r="S62" s="294"/>
      <c r="T62" s="314"/>
      <c r="U62" s="294"/>
      <c r="V62" s="294"/>
      <c r="W62" s="294">
        <v>0</v>
      </c>
      <c r="X62" s="294">
        <v>0</v>
      </c>
      <c r="Y62" s="314"/>
      <c r="Z62" s="294">
        <v>0</v>
      </c>
      <c r="AA62" s="159" t="s">
        <v>237</v>
      </c>
      <c r="AB62" s="317" t="s">
        <v>90</v>
      </c>
      <c r="AC62" s="294" t="s">
        <v>90</v>
      </c>
      <c r="AD62" s="295" t="s">
        <v>90</v>
      </c>
      <c r="AE62" s="228" t="s">
        <v>676</v>
      </c>
      <c r="AF62" s="228" t="s">
        <v>703</v>
      </c>
      <c r="AG62" s="294">
        <v>0</v>
      </c>
      <c r="AH62" s="159" t="s">
        <v>259</v>
      </c>
      <c r="AI62" s="388"/>
      <c r="AJ62" s="228" t="s">
        <v>681</v>
      </c>
      <c r="AK62" s="228" t="s">
        <v>682</v>
      </c>
      <c r="AL62" s="294"/>
      <c r="AM62" s="228"/>
      <c r="AN62" s="314"/>
      <c r="AO62" s="228"/>
      <c r="AP62" s="228"/>
      <c r="AQ62" s="294">
        <v>0</v>
      </c>
      <c r="AR62" s="159" t="s">
        <v>180</v>
      </c>
      <c r="AS62" s="404"/>
      <c r="AT62" s="228" t="s">
        <v>587</v>
      </c>
      <c r="AU62" s="228" t="s">
        <v>683</v>
      </c>
      <c r="AV62" s="294">
        <v>0</v>
      </c>
      <c r="AW62" s="159" t="s">
        <v>218</v>
      </c>
      <c r="AX62" s="305" t="s">
        <v>218</v>
      </c>
      <c r="AY62" s="228" t="s">
        <v>218</v>
      </c>
      <c r="AZ62" s="228" t="s">
        <v>588</v>
      </c>
      <c r="BA62" s="294">
        <v>0</v>
      </c>
      <c r="BB62" s="294">
        <v>0</v>
      </c>
      <c r="BC62" s="396"/>
      <c r="BD62" s="159" t="s">
        <v>194</v>
      </c>
      <c r="BE62" s="228" t="s">
        <v>589</v>
      </c>
      <c r="BF62" s="294">
        <v>0</v>
      </c>
      <c r="BG62" s="159" t="s">
        <v>130</v>
      </c>
      <c r="BH62" s="314"/>
      <c r="BI62" s="228" t="s">
        <v>590</v>
      </c>
      <c r="BJ62" s="228" t="s">
        <v>591</v>
      </c>
      <c r="BK62" s="294">
        <v>0</v>
      </c>
      <c r="BL62" s="294">
        <v>0</v>
      </c>
      <c r="BM62" s="314"/>
      <c r="BN62" s="159" t="s">
        <v>266</v>
      </c>
      <c r="BO62" s="228" t="s">
        <v>592</v>
      </c>
      <c r="BP62" s="294">
        <v>0</v>
      </c>
      <c r="BQ62" s="228" t="s">
        <v>292</v>
      </c>
      <c r="BR62" s="356" t="s">
        <v>777</v>
      </c>
      <c r="BS62" s="228" t="s">
        <v>593</v>
      </c>
      <c r="BT62" s="228" t="s">
        <v>594</v>
      </c>
      <c r="BU62" s="294">
        <v>0</v>
      </c>
      <c r="BV62" s="294">
        <v>0</v>
      </c>
      <c r="BW62" s="314"/>
      <c r="BX62" s="294">
        <v>0</v>
      </c>
      <c r="BY62" s="159" t="s">
        <v>412</v>
      </c>
      <c r="BZ62" s="294" t="s">
        <v>168</v>
      </c>
      <c r="CA62" s="294" t="s">
        <v>168</v>
      </c>
      <c r="CB62" s="314"/>
      <c r="CC62" s="294" t="s">
        <v>168</v>
      </c>
      <c r="CD62" s="294" t="s">
        <v>168</v>
      </c>
      <c r="CE62" s="294">
        <v>0</v>
      </c>
      <c r="CF62" s="294">
        <v>0</v>
      </c>
      <c r="CG62" s="314"/>
      <c r="CH62" s="159" t="s">
        <v>375</v>
      </c>
      <c r="CI62" s="228" t="s">
        <v>375</v>
      </c>
      <c r="CJ62" s="294"/>
      <c r="CK62" s="228"/>
      <c r="CL62" s="314"/>
      <c r="CM62" s="159" t="s">
        <v>157</v>
      </c>
      <c r="CN62" s="228" t="s">
        <v>157</v>
      </c>
      <c r="CO62" s="294"/>
      <c r="CP62" s="294"/>
      <c r="CQ62" s="314"/>
      <c r="CR62" s="294"/>
      <c r="CS62" s="294"/>
      <c r="CT62" s="228" t="s">
        <v>71</v>
      </c>
    </row>
    <row r="63" spans="1:98" s="352" customFormat="1" ht="31.5" x14ac:dyDescent="0.25">
      <c r="A63" s="316" t="s">
        <v>439</v>
      </c>
      <c r="B63" s="293" t="s">
        <v>58</v>
      </c>
      <c r="C63" s="294">
        <f t="shared" si="25"/>
        <v>189</v>
      </c>
      <c r="D63" s="294">
        <f t="shared" si="25"/>
        <v>206</v>
      </c>
      <c r="E63" s="294">
        <f t="shared" si="25"/>
        <v>202</v>
      </c>
      <c r="F63" s="294">
        <f t="shared" si="25"/>
        <v>212</v>
      </c>
      <c r="G63" s="294">
        <f t="shared" si="25"/>
        <v>214</v>
      </c>
      <c r="H63" s="294">
        <v>19</v>
      </c>
      <c r="I63" s="294">
        <v>22</v>
      </c>
      <c r="J63" s="295">
        <v>22</v>
      </c>
      <c r="K63" s="294">
        <v>24</v>
      </c>
      <c r="L63" s="294">
        <v>25</v>
      </c>
      <c r="M63" s="294">
        <v>12</v>
      </c>
      <c r="N63" s="294">
        <v>14</v>
      </c>
      <c r="O63" s="295">
        <v>15</v>
      </c>
      <c r="P63" s="294">
        <v>15</v>
      </c>
      <c r="Q63" s="294">
        <v>16</v>
      </c>
      <c r="R63" s="294">
        <v>3</v>
      </c>
      <c r="S63" s="294">
        <v>3</v>
      </c>
      <c r="T63" s="295">
        <v>3</v>
      </c>
      <c r="U63" s="294">
        <v>3</v>
      </c>
      <c r="V63" s="294">
        <v>3</v>
      </c>
      <c r="W63" s="294">
        <v>8</v>
      </c>
      <c r="X63" s="294">
        <v>8</v>
      </c>
      <c r="Y63" s="295">
        <v>8</v>
      </c>
      <c r="Z63" s="294">
        <v>9</v>
      </c>
      <c r="AA63" s="294">
        <v>11</v>
      </c>
      <c r="AB63" s="294">
        <v>9</v>
      </c>
      <c r="AC63" s="294">
        <v>9</v>
      </c>
      <c r="AD63" s="295">
        <v>9</v>
      </c>
      <c r="AE63" s="294">
        <v>10</v>
      </c>
      <c r="AF63" s="294">
        <v>7</v>
      </c>
      <c r="AG63" s="294">
        <v>16</v>
      </c>
      <c r="AH63" s="294">
        <v>20</v>
      </c>
      <c r="AI63" s="295">
        <v>20</v>
      </c>
      <c r="AJ63" s="294">
        <v>18</v>
      </c>
      <c r="AK63" s="294">
        <v>18</v>
      </c>
      <c r="AL63" s="294">
        <v>6</v>
      </c>
      <c r="AM63" s="294">
        <v>6</v>
      </c>
      <c r="AN63" s="295"/>
      <c r="AO63" s="294">
        <v>6</v>
      </c>
      <c r="AP63" s="294">
        <v>6</v>
      </c>
      <c r="AQ63" s="294">
        <v>9</v>
      </c>
      <c r="AR63" s="294">
        <v>11</v>
      </c>
      <c r="AS63" s="295">
        <v>11</v>
      </c>
      <c r="AT63" s="294">
        <v>12</v>
      </c>
      <c r="AU63" s="294">
        <v>12</v>
      </c>
      <c r="AV63" s="294">
        <v>5</v>
      </c>
      <c r="AW63" s="294">
        <v>5</v>
      </c>
      <c r="AX63" s="295">
        <v>5</v>
      </c>
      <c r="AY63" s="294">
        <v>5</v>
      </c>
      <c r="AZ63" s="294">
        <v>5</v>
      </c>
      <c r="BA63" s="294">
        <v>19</v>
      </c>
      <c r="BB63" s="294">
        <v>20</v>
      </c>
      <c r="BC63" s="389">
        <v>21</v>
      </c>
      <c r="BD63" s="294">
        <v>20</v>
      </c>
      <c r="BE63" s="294">
        <v>22</v>
      </c>
      <c r="BF63" s="294">
        <v>5</v>
      </c>
      <c r="BG63" s="294">
        <v>6</v>
      </c>
      <c r="BH63" s="295">
        <v>6</v>
      </c>
      <c r="BI63" s="294">
        <v>6</v>
      </c>
      <c r="BJ63" s="294">
        <v>6</v>
      </c>
      <c r="BK63" s="294">
        <v>25</v>
      </c>
      <c r="BL63" s="294">
        <v>26</v>
      </c>
      <c r="BM63" s="295">
        <v>26</v>
      </c>
      <c r="BN63" s="294">
        <v>26</v>
      </c>
      <c r="BO63" s="294">
        <v>26</v>
      </c>
      <c r="BP63" s="294">
        <v>13</v>
      </c>
      <c r="BQ63" s="294">
        <v>14</v>
      </c>
      <c r="BR63" s="295">
        <v>14</v>
      </c>
      <c r="BS63" s="294">
        <v>14</v>
      </c>
      <c r="BT63" s="294">
        <v>14</v>
      </c>
      <c r="BU63" s="294">
        <v>11</v>
      </c>
      <c r="BV63" s="294">
        <v>11</v>
      </c>
      <c r="BW63" s="295">
        <v>11</v>
      </c>
      <c r="BX63" s="294">
        <v>12</v>
      </c>
      <c r="BY63" s="294">
        <v>13</v>
      </c>
      <c r="BZ63" s="294">
        <v>10</v>
      </c>
      <c r="CA63" s="294">
        <v>10</v>
      </c>
      <c r="CB63" s="295">
        <v>10</v>
      </c>
      <c r="CC63" s="294">
        <v>10</v>
      </c>
      <c r="CD63" s="294">
        <v>10</v>
      </c>
      <c r="CE63" s="294">
        <v>9</v>
      </c>
      <c r="CF63" s="294">
        <v>11</v>
      </c>
      <c r="CG63" s="295">
        <v>11</v>
      </c>
      <c r="CH63" s="294">
        <v>11</v>
      </c>
      <c r="CI63" s="294">
        <v>8</v>
      </c>
      <c r="CJ63" s="294">
        <v>2</v>
      </c>
      <c r="CK63" s="294">
        <v>3</v>
      </c>
      <c r="CL63" s="295">
        <v>3</v>
      </c>
      <c r="CM63" s="294">
        <v>3</v>
      </c>
      <c r="CN63" s="294">
        <v>3</v>
      </c>
      <c r="CO63" s="294">
        <v>8</v>
      </c>
      <c r="CP63" s="294">
        <v>7</v>
      </c>
      <c r="CQ63" s="295">
        <v>7</v>
      </c>
      <c r="CR63" s="294">
        <v>8</v>
      </c>
      <c r="CS63" s="294">
        <v>9</v>
      </c>
      <c r="CT63" s="228" t="s">
        <v>72</v>
      </c>
    </row>
    <row r="64" spans="1:98" ht="78.75" x14ac:dyDescent="0.25">
      <c r="A64" s="316" t="s">
        <v>440</v>
      </c>
      <c r="B64" s="293" t="s">
        <v>60</v>
      </c>
      <c r="C64" s="294">
        <f t="shared" si="25"/>
        <v>189</v>
      </c>
      <c r="D64" s="294">
        <f t="shared" si="25"/>
        <v>206</v>
      </c>
      <c r="E64" s="294">
        <f t="shared" si="25"/>
        <v>202</v>
      </c>
      <c r="F64" s="294">
        <f t="shared" si="25"/>
        <v>212</v>
      </c>
      <c r="G64" s="294">
        <f t="shared" si="25"/>
        <v>214</v>
      </c>
      <c r="H64" s="294">
        <v>19</v>
      </c>
      <c r="I64" s="294">
        <v>22</v>
      </c>
      <c r="J64" s="295">
        <v>22</v>
      </c>
      <c r="K64" s="294">
        <v>24</v>
      </c>
      <c r="L64" s="294">
        <v>25</v>
      </c>
      <c r="M64" s="294">
        <v>12</v>
      </c>
      <c r="N64" s="294">
        <v>14</v>
      </c>
      <c r="O64" s="295">
        <v>15</v>
      </c>
      <c r="P64" s="294">
        <v>15</v>
      </c>
      <c r="Q64" s="294">
        <v>16</v>
      </c>
      <c r="R64" s="294">
        <v>3</v>
      </c>
      <c r="S64" s="294">
        <v>3</v>
      </c>
      <c r="T64" s="295">
        <v>3</v>
      </c>
      <c r="U64" s="294">
        <v>3</v>
      </c>
      <c r="V64" s="294">
        <v>3</v>
      </c>
      <c r="W64" s="294">
        <v>8</v>
      </c>
      <c r="X64" s="294">
        <v>8</v>
      </c>
      <c r="Y64" s="295">
        <v>8</v>
      </c>
      <c r="Z64" s="294">
        <v>9</v>
      </c>
      <c r="AA64" s="294">
        <v>11</v>
      </c>
      <c r="AB64" s="294">
        <v>9</v>
      </c>
      <c r="AC64" s="294">
        <v>9</v>
      </c>
      <c r="AD64" s="295">
        <v>9</v>
      </c>
      <c r="AE64" s="294">
        <v>10</v>
      </c>
      <c r="AF64" s="294">
        <v>7</v>
      </c>
      <c r="AG64" s="294">
        <v>16</v>
      </c>
      <c r="AH64" s="294">
        <v>20</v>
      </c>
      <c r="AI64" s="295">
        <v>20</v>
      </c>
      <c r="AJ64" s="294">
        <v>18</v>
      </c>
      <c r="AK64" s="294">
        <v>18</v>
      </c>
      <c r="AL64" s="294">
        <v>6</v>
      </c>
      <c r="AM64" s="294">
        <v>6</v>
      </c>
      <c r="AN64" s="295"/>
      <c r="AO64" s="294">
        <v>6</v>
      </c>
      <c r="AP64" s="294">
        <v>6</v>
      </c>
      <c r="AQ64" s="294">
        <v>9</v>
      </c>
      <c r="AR64" s="294">
        <v>11</v>
      </c>
      <c r="AS64" s="295">
        <v>11</v>
      </c>
      <c r="AT64" s="294">
        <v>12</v>
      </c>
      <c r="AU64" s="294">
        <v>12</v>
      </c>
      <c r="AV64" s="294">
        <v>5</v>
      </c>
      <c r="AW64" s="294">
        <v>5</v>
      </c>
      <c r="AX64" s="295">
        <v>5</v>
      </c>
      <c r="AY64" s="294">
        <v>5</v>
      </c>
      <c r="AZ64" s="294">
        <v>5</v>
      </c>
      <c r="BA64" s="294">
        <v>19</v>
      </c>
      <c r="BB64" s="294">
        <v>20</v>
      </c>
      <c r="BC64" s="389">
        <v>21</v>
      </c>
      <c r="BD64" s="294">
        <v>20</v>
      </c>
      <c r="BE64" s="294">
        <v>22</v>
      </c>
      <c r="BF64" s="294">
        <v>5</v>
      </c>
      <c r="BG64" s="294">
        <v>6</v>
      </c>
      <c r="BH64" s="295">
        <v>6</v>
      </c>
      <c r="BI64" s="294">
        <v>6</v>
      </c>
      <c r="BJ64" s="294">
        <v>6</v>
      </c>
      <c r="BK64" s="294">
        <v>25</v>
      </c>
      <c r="BL64" s="294">
        <v>26</v>
      </c>
      <c r="BM64" s="295">
        <v>26</v>
      </c>
      <c r="BN64" s="294">
        <v>26</v>
      </c>
      <c r="BO64" s="294">
        <v>26</v>
      </c>
      <c r="BP64" s="294">
        <v>13</v>
      </c>
      <c r="BQ64" s="294">
        <v>14</v>
      </c>
      <c r="BR64" s="295">
        <v>14</v>
      </c>
      <c r="BS64" s="294">
        <v>14</v>
      </c>
      <c r="BT64" s="294">
        <v>14</v>
      </c>
      <c r="BU64" s="294">
        <v>11</v>
      </c>
      <c r="BV64" s="294">
        <v>11</v>
      </c>
      <c r="BW64" s="295">
        <v>11</v>
      </c>
      <c r="BX64" s="294">
        <v>12</v>
      </c>
      <c r="BY64" s="294">
        <v>13</v>
      </c>
      <c r="BZ64" s="294">
        <v>10</v>
      </c>
      <c r="CA64" s="294">
        <v>10</v>
      </c>
      <c r="CB64" s="295">
        <v>10</v>
      </c>
      <c r="CC64" s="294">
        <v>10</v>
      </c>
      <c r="CD64" s="294">
        <v>10</v>
      </c>
      <c r="CE64" s="294">
        <v>9</v>
      </c>
      <c r="CF64" s="294">
        <v>11</v>
      </c>
      <c r="CG64" s="295">
        <v>11</v>
      </c>
      <c r="CH64" s="294">
        <v>11</v>
      </c>
      <c r="CI64" s="294">
        <v>8</v>
      </c>
      <c r="CJ64" s="294">
        <v>2</v>
      </c>
      <c r="CK64" s="294">
        <v>3</v>
      </c>
      <c r="CL64" s="295">
        <v>3</v>
      </c>
      <c r="CM64" s="294">
        <v>3</v>
      </c>
      <c r="CN64" s="294">
        <v>3</v>
      </c>
      <c r="CO64" s="294">
        <v>8</v>
      </c>
      <c r="CP64" s="294">
        <v>7</v>
      </c>
      <c r="CQ64" s="295">
        <v>7</v>
      </c>
      <c r="CR64" s="294">
        <v>8</v>
      </c>
      <c r="CS64" s="294">
        <v>9</v>
      </c>
      <c r="CT64" s="228"/>
    </row>
    <row r="65" spans="1:98" ht="63" x14ac:dyDescent="0.25">
      <c r="A65" s="316" t="s">
        <v>655</v>
      </c>
      <c r="B65" s="293" t="s">
        <v>67</v>
      </c>
      <c r="C65" s="294">
        <f t="shared" si="25"/>
        <v>51</v>
      </c>
      <c r="D65" s="294">
        <f t="shared" si="25"/>
        <v>71</v>
      </c>
      <c r="E65" s="294">
        <f t="shared" si="25"/>
        <v>72</v>
      </c>
      <c r="F65" s="294">
        <f t="shared" si="25"/>
        <v>86</v>
      </c>
      <c r="G65" s="294">
        <f t="shared" si="25"/>
        <v>90</v>
      </c>
      <c r="H65" s="294">
        <v>0</v>
      </c>
      <c r="I65" s="294">
        <v>1</v>
      </c>
      <c r="J65" s="295">
        <v>1</v>
      </c>
      <c r="K65" s="294">
        <v>1</v>
      </c>
      <c r="L65" s="294">
        <v>1</v>
      </c>
      <c r="M65" s="294">
        <v>12</v>
      </c>
      <c r="N65" s="294">
        <v>14</v>
      </c>
      <c r="O65" s="295">
        <v>15</v>
      </c>
      <c r="P65" s="294">
        <v>15</v>
      </c>
      <c r="Q65" s="294">
        <v>16</v>
      </c>
      <c r="R65" s="294"/>
      <c r="S65" s="294"/>
      <c r="T65" s="295"/>
      <c r="U65" s="294">
        <v>1</v>
      </c>
      <c r="V65" s="294">
        <v>1</v>
      </c>
      <c r="W65" s="294">
        <v>0</v>
      </c>
      <c r="X65" s="294">
        <v>3</v>
      </c>
      <c r="Y65" s="295">
        <v>3</v>
      </c>
      <c r="Z65" s="294">
        <v>4</v>
      </c>
      <c r="AA65" s="294">
        <v>5</v>
      </c>
      <c r="AB65" s="294">
        <v>9</v>
      </c>
      <c r="AC65" s="294">
        <v>9</v>
      </c>
      <c r="AD65" s="295">
        <v>9</v>
      </c>
      <c r="AE65" s="294">
        <v>10</v>
      </c>
      <c r="AF65" s="294">
        <v>7</v>
      </c>
      <c r="AG65" s="294">
        <v>4</v>
      </c>
      <c r="AH65" s="294">
        <v>8</v>
      </c>
      <c r="AI65" s="295">
        <v>8</v>
      </c>
      <c r="AJ65" s="294">
        <v>12</v>
      </c>
      <c r="AK65" s="294">
        <v>14</v>
      </c>
      <c r="AL65" s="294"/>
      <c r="AM65" s="294"/>
      <c r="AN65" s="295"/>
      <c r="AO65" s="294"/>
      <c r="AP65" s="294"/>
      <c r="AQ65" s="294">
        <v>9</v>
      </c>
      <c r="AR65" s="294">
        <v>11</v>
      </c>
      <c r="AS65" s="295">
        <v>11</v>
      </c>
      <c r="AT65" s="294">
        <v>12</v>
      </c>
      <c r="AU65" s="294">
        <v>12</v>
      </c>
      <c r="AV65" s="294">
        <v>4</v>
      </c>
      <c r="AW65" s="294">
        <v>5</v>
      </c>
      <c r="AX65" s="295">
        <v>5</v>
      </c>
      <c r="AY65" s="294">
        <v>5</v>
      </c>
      <c r="AZ65" s="294">
        <v>5</v>
      </c>
      <c r="BA65" s="294">
        <v>6</v>
      </c>
      <c r="BB65" s="294">
        <v>9</v>
      </c>
      <c r="BC65" s="389">
        <v>9</v>
      </c>
      <c r="BD65" s="294">
        <v>12</v>
      </c>
      <c r="BE65" s="294">
        <v>14</v>
      </c>
      <c r="BF65" s="294">
        <v>0</v>
      </c>
      <c r="BG65" s="294">
        <v>0</v>
      </c>
      <c r="BH65" s="295"/>
      <c r="BI65" s="294">
        <v>0</v>
      </c>
      <c r="BJ65" s="294">
        <v>0</v>
      </c>
      <c r="BK65" s="294">
        <v>5</v>
      </c>
      <c r="BL65" s="294">
        <v>7</v>
      </c>
      <c r="BM65" s="295">
        <v>7</v>
      </c>
      <c r="BN65" s="294">
        <v>7</v>
      </c>
      <c r="BO65" s="294">
        <v>8</v>
      </c>
      <c r="BP65" s="294">
        <v>0</v>
      </c>
      <c r="BQ65" s="294">
        <v>0</v>
      </c>
      <c r="BR65" s="295" t="s">
        <v>777</v>
      </c>
      <c r="BS65" s="294">
        <v>0</v>
      </c>
      <c r="BT65" s="294">
        <v>0</v>
      </c>
      <c r="BU65" s="294">
        <v>0</v>
      </c>
      <c r="BV65" s="294">
        <v>0</v>
      </c>
      <c r="BW65" s="295"/>
      <c r="BX65" s="294">
        <v>2</v>
      </c>
      <c r="BY65" s="294">
        <v>2</v>
      </c>
      <c r="BZ65" s="294">
        <v>1</v>
      </c>
      <c r="CA65" s="294">
        <v>2</v>
      </c>
      <c r="CB65" s="295">
        <v>2</v>
      </c>
      <c r="CC65" s="294">
        <v>2</v>
      </c>
      <c r="CD65" s="294">
        <v>2</v>
      </c>
      <c r="CE65" s="294">
        <v>1</v>
      </c>
      <c r="CF65" s="294">
        <v>2</v>
      </c>
      <c r="CG65" s="295">
        <v>2</v>
      </c>
      <c r="CH65" s="294">
        <v>3</v>
      </c>
      <c r="CI65" s="294">
        <v>3</v>
      </c>
      <c r="CJ65" s="294">
        <v>0</v>
      </c>
      <c r="CK65" s="294">
        <v>0</v>
      </c>
      <c r="CL65" s="295"/>
      <c r="CM65" s="294">
        <v>0</v>
      </c>
      <c r="CN65" s="294">
        <v>0</v>
      </c>
      <c r="CO65" s="294">
        <v>0</v>
      </c>
      <c r="CP65" s="294">
        <v>0</v>
      </c>
      <c r="CQ65" s="295"/>
      <c r="CR65" s="294">
        <v>0</v>
      </c>
      <c r="CS65" s="294">
        <v>0</v>
      </c>
      <c r="CT65" s="228"/>
    </row>
    <row r="66" spans="1:98" ht="78" customHeight="1" x14ac:dyDescent="0.25">
      <c r="A66" s="316" t="s">
        <v>444</v>
      </c>
      <c r="B66" s="293" t="s">
        <v>68</v>
      </c>
      <c r="C66" s="294">
        <f t="shared" si="25"/>
        <v>14</v>
      </c>
      <c r="D66" s="294">
        <f t="shared" si="25"/>
        <v>15</v>
      </c>
      <c r="E66" s="294">
        <f t="shared" si="25"/>
        <v>18</v>
      </c>
      <c r="F66" s="294">
        <f t="shared" si="25"/>
        <v>19</v>
      </c>
      <c r="G66" s="294">
        <f t="shared" si="25"/>
        <v>18</v>
      </c>
      <c r="H66" s="294">
        <v>0</v>
      </c>
      <c r="I66" s="294">
        <v>0</v>
      </c>
      <c r="J66" s="295"/>
      <c r="K66" s="294">
        <v>0</v>
      </c>
      <c r="L66" s="294">
        <v>0</v>
      </c>
      <c r="M66" s="294">
        <v>0</v>
      </c>
      <c r="N66" s="294">
        <v>0</v>
      </c>
      <c r="O66" s="295"/>
      <c r="P66" s="294">
        <v>0</v>
      </c>
      <c r="Q66" s="294">
        <v>0</v>
      </c>
      <c r="R66" s="294"/>
      <c r="S66" s="294"/>
      <c r="T66" s="295"/>
      <c r="U66" s="294"/>
      <c r="V66" s="294"/>
      <c r="W66" s="294">
        <v>0</v>
      </c>
      <c r="X66" s="294">
        <v>0</v>
      </c>
      <c r="Y66" s="295"/>
      <c r="Z66" s="294">
        <v>0</v>
      </c>
      <c r="AA66" s="294">
        <v>0</v>
      </c>
      <c r="AB66" s="294">
        <v>9</v>
      </c>
      <c r="AC66" s="294">
        <v>8</v>
      </c>
      <c r="AD66" s="383">
        <v>9</v>
      </c>
      <c r="AE66" s="294">
        <v>8</v>
      </c>
      <c r="AF66" s="294">
        <v>5</v>
      </c>
      <c r="AG66" s="294">
        <v>0</v>
      </c>
      <c r="AH66" s="294">
        <v>0</v>
      </c>
      <c r="AI66" s="387" t="s">
        <v>766</v>
      </c>
      <c r="AJ66" s="294">
        <v>0</v>
      </c>
      <c r="AK66" s="294">
        <v>0</v>
      </c>
      <c r="AL66" s="294"/>
      <c r="AM66" s="294"/>
      <c r="AN66" s="295"/>
      <c r="AO66" s="294"/>
      <c r="AP66" s="294"/>
      <c r="AQ66" s="294">
        <v>0</v>
      </c>
      <c r="AR66" s="294">
        <v>0</v>
      </c>
      <c r="AS66" s="295"/>
      <c r="AT66" s="294">
        <v>0</v>
      </c>
      <c r="AU66" s="294">
        <v>0</v>
      </c>
      <c r="AV66" s="294">
        <v>4</v>
      </c>
      <c r="AW66" s="294">
        <v>4</v>
      </c>
      <c r="AX66" s="295">
        <v>4</v>
      </c>
      <c r="AY66" s="294">
        <v>4</v>
      </c>
      <c r="AZ66" s="294">
        <v>4</v>
      </c>
      <c r="BA66" s="294">
        <v>0</v>
      </c>
      <c r="BB66" s="294">
        <v>0</v>
      </c>
      <c r="BC66" s="389"/>
      <c r="BD66" s="294">
        <v>0</v>
      </c>
      <c r="BE66" s="294">
        <v>0</v>
      </c>
      <c r="BF66" s="294">
        <v>0</v>
      </c>
      <c r="BG66" s="294">
        <v>0</v>
      </c>
      <c r="BH66" s="295">
        <v>2</v>
      </c>
      <c r="BI66" s="294">
        <v>0</v>
      </c>
      <c r="BJ66" s="294">
        <v>0</v>
      </c>
      <c r="BK66" s="294">
        <v>1</v>
      </c>
      <c r="BL66" s="294">
        <v>3</v>
      </c>
      <c r="BM66" s="295">
        <v>3</v>
      </c>
      <c r="BN66" s="294">
        <v>5</v>
      </c>
      <c r="BO66" s="294">
        <v>7</v>
      </c>
      <c r="BP66" s="294">
        <v>0</v>
      </c>
      <c r="BQ66" s="294">
        <v>0</v>
      </c>
      <c r="BR66" s="295" t="s">
        <v>777</v>
      </c>
      <c r="BS66" s="294">
        <v>0</v>
      </c>
      <c r="BT66" s="294">
        <v>0</v>
      </c>
      <c r="BU66" s="294">
        <v>0</v>
      </c>
      <c r="BV66" s="294">
        <v>0</v>
      </c>
      <c r="BW66" s="295"/>
      <c r="BX66" s="294">
        <v>2</v>
      </c>
      <c r="BY66" s="294">
        <v>2</v>
      </c>
      <c r="BZ66" s="294">
        <v>0</v>
      </c>
      <c r="CA66" s="294">
        <v>0</v>
      </c>
      <c r="CB66" s="295"/>
      <c r="CC66" s="294">
        <v>0</v>
      </c>
      <c r="CD66" s="294">
        <v>0</v>
      </c>
      <c r="CE66" s="294">
        <v>0</v>
      </c>
      <c r="CF66" s="294">
        <v>0</v>
      </c>
      <c r="CG66" s="295"/>
      <c r="CH66" s="294">
        <v>0</v>
      </c>
      <c r="CI66" s="294">
        <v>0</v>
      </c>
      <c r="CJ66" s="294">
        <v>0</v>
      </c>
      <c r="CK66" s="294">
        <v>0</v>
      </c>
      <c r="CL66" s="295"/>
      <c r="CM66" s="294">
        <v>0</v>
      </c>
      <c r="CN66" s="294">
        <v>0</v>
      </c>
      <c r="CO66" s="294">
        <v>0</v>
      </c>
      <c r="CP66" s="294">
        <v>0</v>
      </c>
      <c r="CQ66" s="295"/>
      <c r="CR66" s="294">
        <v>0</v>
      </c>
      <c r="CS66" s="294">
        <v>0</v>
      </c>
      <c r="CT66" s="228" t="s">
        <v>72</v>
      </c>
    </row>
    <row r="67" spans="1:98" s="354" customFormat="1" ht="39.75" customHeight="1" x14ac:dyDescent="0.25">
      <c r="A67" s="300" t="s">
        <v>445</v>
      </c>
      <c r="B67" s="293" t="s">
        <v>328</v>
      </c>
      <c r="C67" s="312">
        <f t="shared" si="25"/>
        <v>371272484.93000001</v>
      </c>
      <c r="D67" s="312">
        <f t="shared" si="25"/>
        <v>380712545.10999995</v>
      </c>
      <c r="E67" s="312">
        <f t="shared" si="25"/>
        <v>350661291.70999998</v>
      </c>
      <c r="F67" s="312">
        <f t="shared" si="25"/>
        <v>393180478.08999997</v>
      </c>
      <c r="G67" s="312">
        <f t="shared" si="25"/>
        <v>404196149.10999995</v>
      </c>
      <c r="H67" s="312">
        <v>26895889.510000002</v>
      </c>
      <c r="I67" s="312">
        <f>21673053.41+1000000-300000</f>
        <v>22373053.41</v>
      </c>
      <c r="J67" s="313">
        <v>23616553.289999999</v>
      </c>
      <c r="K67" s="312">
        <v>23000000</v>
      </c>
      <c r="L67" s="312">
        <v>23700000</v>
      </c>
      <c r="M67" s="312">
        <v>14132557</v>
      </c>
      <c r="N67" s="312">
        <v>15902057</v>
      </c>
      <c r="O67" s="313">
        <v>17992241</v>
      </c>
      <c r="P67" s="312">
        <v>17402057</v>
      </c>
      <c r="Q67" s="312">
        <v>18902057</v>
      </c>
      <c r="R67" s="312">
        <v>15953148.539999999</v>
      </c>
      <c r="S67" s="312">
        <v>16453148</v>
      </c>
      <c r="T67" s="313">
        <v>10290721.01</v>
      </c>
      <c r="U67" s="312">
        <v>16953148</v>
      </c>
      <c r="V67" s="312">
        <v>17453148</v>
      </c>
      <c r="W67" s="312">
        <v>34784023.939999998</v>
      </c>
      <c r="X67" s="312">
        <v>36950223.939999998</v>
      </c>
      <c r="Y67" s="313">
        <v>28848395</v>
      </c>
      <c r="Z67" s="312">
        <v>38950223.939999998</v>
      </c>
      <c r="AA67" s="312">
        <v>40950223.939999998</v>
      </c>
      <c r="AB67" s="312">
        <v>21171700</v>
      </c>
      <c r="AC67" s="312">
        <v>21971671.23</v>
      </c>
      <c r="AD67" s="313">
        <v>21561743</v>
      </c>
      <c r="AE67" s="312">
        <v>22471671</v>
      </c>
      <c r="AF67" s="312">
        <v>22771671.02</v>
      </c>
      <c r="AG67" s="312">
        <v>74772212.379999995</v>
      </c>
      <c r="AH67" s="312">
        <v>75772212.379999995</v>
      </c>
      <c r="AI67" s="386">
        <v>83151934.129999995</v>
      </c>
      <c r="AJ67" s="312">
        <v>76772200</v>
      </c>
      <c r="AK67" s="312">
        <v>77500000</v>
      </c>
      <c r="AL67" s="312">
        <v>32908791.600000001</v>
      </c>
      <c r="AM67" s="312">
        <v>35616263.759999998</v>
      </c>
      <c r="AN67" s="313"/>
      <c r="AO67" s="312">
        <v>36616263.759999998</v>
      </c>
      <c r="AP67" s="312">
        <v>37616263.759999998</v>
      </c>
      <c r="AQ67" s="312">
        <v>22100389.890000001</v>
      </c>
      <c r="AR67" s="312">
        <v>24457590.990000002</v>
      </c>
      <c r="AS67" s="313">
        <v>24321972.82</v>
      </c>
      <c r="AT67" s="312">
        <v>26757590.990000002</v>
      </c>
      <c r="AU67" s="312">
        <v>29057590.990000002</v>
      </c>
      <c r="AV67" s="312">
        <v>11285656.32</v>
      </c>
      <c r="AW67" s="312">
        <v>11785656</v>
      </c>
      <c r="AX67" s="313">
        <v>13270720.99</v>
      </c>
      <c r="AY67" s="312">
        <v>12285656</v>
      </c>
      <c r="AZ67" s="312">
        <v>12785656</v>
      </c>
      <c r="BA67" s="312">
        <v>25854210</v>
      </c>
      <c r="BB67" s="312">
        <v>26013370</v>
      </c>
      <c r="BC67" s="397">
        <v>26476395</v>
      </c>
      <c r="BD67" s="312">
        <v>26183370</v>
      </c>
      <c r="BE67" s="312">
        <v>26373370</v>
      </c>
      <c r="BF67" s="312">
        <v>17048000</v>
      </c>
      <c r="BG67" s="312">
        <v>17900400</v>
      </c>
      <c r="BH67" s="313">
        <v>18978792.539999999</v>
      </c>
      <c r="BI67" s="312">
        <v>18795320</v>
      </c>
      <c r="BJ67" s="312">
        <v>19735191</v>
      </c>
      <c r="BK67" s="312">
        <v>28480000</v>
      </c>
      <c r="BL67" s="312">
        <v>24578101</v>
      </c>
      <c r="BM67" s="313">
        <f>32619366.4</f>
        <v>32619366.399999999</v>
      </c>
      <c r="BN67" s="312">
        <v>23878101</v>
      </c>
      <c r="BO67" s="312">
        <v>22078101</v>
      </c>
      <c r="BP67" s="312">
        <v>3123000</v>
      </c>
      <c r="BQ67" s="312">
        <v>3168000</v>
      </c>
      <c r="BR67" s="313">
        <v>4007000</v>
      </c>
      <c r="BS67" s="312">
        <v>3172000</v>
      </c>
      <c r="BT67" s="312">
        <v>3210000</v>
      </c>
      <c r="BU67" s="312">
        <v>5452000</v>
      </c>
      <c r="BV67" s="312">
        <v>6174900</v>
      </c>
      <c r="BW67" s="313">
        <v>9055726.7599999998</v>
      </c>
      <c r="BX67" s="312">
        <v>6774900</v>
      </c>
      <c r="BY67" s="312">
        <v>7274900</v>
      </c>
      <c r="BZ67" s="312">
        <v>7026964</v>
      </c>
      <c r="CA67" s="312">
        <v>8000000</v>
      </c>
      <c r="CB67" s="313">
        <v>7757048</v>
      </c>
      <c r="CC67" s="312">
        <v>8500000</v>
      </c>
      <c r="CD67" s="312">
        <v>9000000</v>
      </c>
      <c r="CE67" s="312">
        <v>17713829.300000001</v>
      </c>
      <c r="CF67" s="312">
        <v>20837784.949999999</v>
      </c>
      <c r="CG67" s="313">
        <v>11465670.84</v>
      </c>
      <c r="CH67" s="312">
        <v>21697784.949999999</v>
      </c>
      <c r="CI67" s="312">
        <v>22557784.949999999</v>
      </c>
      <c r="CJ67" s="312">
        <v>1532321</v>
      </c>
      <c r="CK67" s="312">
        <v>1720321</v>
      </c>
      <c r="CL67" s="313">
        <v>3126608</v>
      </c>
      <c r="CM67" s="312">
        <v>1932400</v>
      </c>
      <c r="CN67" s="312">
        <v>2192400</v>
      </c>
      <c r="CO67" s="312">
        <v>11037791.449999999</v>
      </c>
      <c r="CP67" s="312">
        <v>11037791.449999999</v>
      </c>
      <c r="CQ67" s="313">
        <v>14120402.93</v>
      </c>
      <c r="CR67" s="312">
        <v>11037791.449999999</v>
      </c>
      <c r="CS67" s="312">
        <v>11037791.449999999</v>
      </c>
      <c r="CT67" s="353"/>
    </row>
    <row r="68" spans="1:98" s="354" customFormat="1" ht="39.75" customHeight="1" x14ac:dyDescent="0.25">
      <c r="A68" s="300" t="s">
        <v>446</v>
      </c>
      <c r="B68" s="293" t="s">
        <v>329</v>
      </c>
      <c r="C68" s="312">
        <f>SUMIF($H$3:$CS$3,C$3,$H68:$CS68)</f>
        <v>143501551.78</v>
      </c>
      <c r="D68" s="312">
        <f>SUMIF($H$3:$CS$3,D$3,$H68:$CS68)</f>
        <v>161249911.77000004</v>
      </c>
      <c r="E68" s="312">
        <f>SUMIF($H$3:$CS$3,E$3,$H68:$CS68)</f>
        <v>168591013.16000003</v>
      </c>
      <c r="F68" s="312">
        <f>SUMIF($H$3:$CS$3,F$3,$H68:$CS68)</f>
        <v>163807693.08000001</v>
      </c>
      <c r="G68" s="312">
        <f>SUMIF($H$3:$CS$3,G$3,$H68:$CS68)</f>
        <v>166406490.46000004</v>
      </c>
      <c r="H68" s="312">
        <v>8063000</v>
      </c>
      <c r="I68" s="312">
        <f>9805496.9+700000</f>
        <v>10505496.9</v>
      </c>
      <c r="J68" s="313">
        <v>7849231.0499999998</v>
      </c>
      <c r="K68" s="312">
        <v>11200000</v>
      </c>
      <c r="L68" s="312">
        <v>11900000</v>
      </c>
      <c r="M68" s="312">
        <v>6022060</v>
      </c>
      <c r="N68" s="312">
        <v>7791560</v>
      </c>
      <c r="O68" s="313">
        <v>10504730</v>
      </c>
      <c r="P68" s="312">
        <v>9291560</v>
      </c>
      <c r="Q68" s="312">
        <v>10791560</v>
      </c>
      <c r="R68" s="312">
        <v>8845110.4100000001</v>
      </c>
      <c r="S68" s="312">
        <v>8800000</v>
      </c>
      <c r="T68" s="313" t="s">
        <v>776</v>
      </c>
      <c r="U68" s="312">
        <v>8750000</v>
      </c>
      <c r="V68" s="312">
        <v>8700000</v>
      </c>
      <c r="W68" s="312">
        <v>12396047.74</v>
      </c>
      <c r="X68" s="312">
        <v>12668758.52</v>
      </c>
      <c r="Y68" s="313">
        <v>10614937.050000001</v>
      </c>
      <c r="Z68" s="312">
        <v>9284737.4700000007</v>
      </c>
      <c r="AA68" s="312">
        <v>7189730.1699999999</v>
      </c>
      <c r="AB68" s="312">
        <v>10754400</v>
      </c>
      <c r="AC68" s="312">
        <v>10477741.630000001</v>
      </c>
      <c r="AD68" s="313">
        <v>9407984</v>
      </c>
      <c r="AE68" s="312">
        <v>8425513.5800000001</v>
      </c>
      <c r="AF68" s="312">
        <v>5389233.96</v>
      </c>
      <c r="AG68" s="312">
        <v>35462842.270000003</v>
      </c>
      <c r="AH68" s="312">
        <v>36462842.270000003</v>
      </c>
      <c r="AI68" s="386">
        <v>57311345.82</v>
      </c>
      <c r="AJ68" s="312">
        <v>37400000</v>
      </c>
      <c r="AK68" s="312">
        <v>38400000</v>
      </c>
      <c r="AL68" s="312">
        <v>4282245.42</v>
      </c>
      <c r="AM68" s="312">
        <v>7034433.4199999999</v>
      </c>
      <c r="AN68" s="313"/>
      <c r="AO68" s="312">
        <v>7500000</v>
      </c>
      <c r="AP68" s="312">
        <v>8000000</v>
      </c>
      <c r="AQ68" s="312">
        <v>11194228.130000001</v>
      </c>
      <c r="AR68" s="312">
        <v>11461429.23</v>
      </c>
      <c r="AS68" s="313">
        <v>12361802.07</v>
      </c>
      <c r="AT68" s="312">
        <v>11761429.23</v>
      </c>
      <c r="AU68" s="312">
        <v>12061429.23</v>
      </c>
      <c r="AV68" s="312">
        <v>6357847.2999999998</v>
      </c>
      <c r="AW68" s="312">
        <v>6857847</v>
      </c>
      <c r="AX68" s="313">
        <v>7533088.5599999996</v>
      </c>
      <c r="AY68" s="312">
        <v>7357846</v>
      </c>
      <c r="AZ68" s="312">
        <v>7857846</v>
      </c>
      <c r="BA68" s="312">
        <v>11840840</v>
      </c>
      <c r="BB68" s="312">
        <v>12000000</v>
      </c>
      <c r="BC68" s="397">
        <v>15222418</v>
      </c>
      <c r="BD68" s="312">
        <v>12170000</v>
      </c>
      <c r="BE68" s="312">
        <v>12360000</v>
      </c>
      <c r="BF68" s="312">
        <v>11069510</v>
      </c>
      <c r="BG68" s="312">
        <v>11622985</v>
      </c>
      <c r="BH68" s="313">
        <v>12415206</v>
      </c>
      <c r="BI68" s="312">
        <v>12204134</v>
      </c>
      <c r="BJ68" s="312">
        <v>12827875</v>
      </c>
      <c r="BK68" s="312">
        <v>4842500</v>
      </c>
      <c r="BL68" s="312">
        <v>6216500</v>
      </c>
      <c r="BM68" s="313">
        <v>8208455</v>
      </c>
      <c r="BN68" s="312">
        <v>6447087</v>
      </c>
      <c r="BO68" s="312">
        <v>6623430.2999999998</v>
      </c>
      <c r="BP68" s="312">
        <v>1365000</v>
      </c>
      <c r="BQ68" s="312">
        <v>1365000</v>
      </c>
      <c r="BR68" s="313">
        <v>1786000</v>
      </c>
      <c r="BS68" s="312">
        <v>1390000</v>
      </c>
      <c r="BT68" s="312">
        <v>1420000</v>
      </c>
      <c r="BU68" s="312">
        <v>834400</v>
      </c>
      <c r="BV68" s="312">
        <v>2121390</v>
      </c>
      <c r="BW68" s="313">
        <v>1595304.81</v>
      </c>
      <c r="BX68" s="312">
        <v>3021390</v>
      </c>
      <c r="BY68" s="312">
        <v>4021390</v>
      </c>
      <c r="BZ68" s="312">
        <v>2485800</v>
      </c>
      <c r="CA68" s="312">
        <v>2800000</v>
      </c>
      <c r="CB68" s="313">
        <v>3119909</v>
      </c>
      <c r="CC68" s="312">
        <v>3500000</v>
      </c>
      <c r="CD68" s="312">
        <v>4000000</v>
      </c>
      <c r="CE68" s="312">
        <v>5502886.4000000004</v>
      </c>
      <c r="CF68" s="312">
        <v>11161695.800000001</v>
      </c>
      <c r="CG68" s="313">
        <v>4647813.4400000004</v>
      </c>
      <c r="CH68" s="312">
        <v>12021695.800000001</v>
      </c>
      <c r="CI68" s="312">
        <v>12881695.800000001</v>
      </c>
      <c r="CJ68" s="312">
        <v>592232</v>
      </c>
      <c r="CK68" s="312">
        <v>702232</v>
      </c>
      <c r="CL68" s="313">
        <v>2109519</v>
      </c>
      <c r="CM68" s="312">
        <v>882300</v>
      </c>
      <c r="CN68" s="312">
        <v>1082300</v>
      </c>
      <c r="CO68" s="312">
        <v>1590602.11</v>
      </c>
      <c r="CP68" s="312">
        <v>1200000</v>
      </c>
      <c r="CQ68" s="313">
        <v>3903269.36</v>
      </c>
      <c r="CR68" s="312">
        <v>1200000</v>
      </c>
      <c r="CS68" s="312">
        <v>900000</v>
      </c>
      <c r="CT68" s="353"/>
    </row>
    <row r="69" spans="1:98" s="177" customFormat="1" ht="39.75" customHeight="1" x14ac:dyDescent="0.25">
      <c r="A69" s="300" t="s">
        <v>663</v>
      </c>
      <c r="B69" s="304" t="s">
        <v>674</v>
      </c>
      <c r="C69" s="172">
        <f>IF(ISNUMBER(C68/C67),C68/C67,"")</f>
        <v>0.38651275708474842</v>
      </c>
      <c r="D69" s="172">
        <f t="shared" ref="D69:CJ69" si="30">IF(ISNUMBER(D68/D67),D68/D67,"")</f>
        <v>0.42354767091641232</v>
      </c>
      <c r="E69" s="172">
        <f>IF(ISNUMBER(E68/E67),E68/E67,"")</f>
        <v>0.48078022053094555</v>
      </c>
      <c r="F69" s="172">
        <f t="shared" si="30"/>
        <v>0.4166221422684776</v>
      </c>
      <c r="G69" s="172">
        <f t="shared" si="30"/>
        <v>0.41169736729657302</v>
      </c>
      <c r="H69" s="172">
        <f t="shared" si="30"/>
        <v>0.2997855860837822</v>
      </c>
      <c r="I69" s="172">
        <f t="shared" si="30"/>
        <v>0.46956026553373342</v>
      </c>
      <c r="J69" s="334">
        <f t="shared" si="30"/>
        <v>0.33236141420025139</v>
      </c>
      <c r="K69" s="172">
        <f t="shared" si="30"/>
        <v>0.48695652173913045</v>
      </c>
      <c r="L69" s="172">
        <f t="shared" si="30"/>
        <v>0.50210970464135019</v>
      </c>
      <c r="M69" s="172">
        <f t="shared" si="30"/>
        <v>0.42611255698455702</v>
      </c>
      <c r="N69" s="172">
        <f t="shared" si="30"/>
        <v>0.48997183194601807</v>
      </c>
      <c r="O69" s="334">
        <f t="shared" si="30"/>
        <v>0.58384778194111564</v>
      </c>
      <c r="P69" s="172">
        <f t="shared" si="30"/>
        <v>0.53393458026255169</v>
      </c>
      <c r="Q69" s="172">
        <f t="shared" si="30"/>
        <v>0.57091987395869137</v>
      </c>
      <c r="R69" s="172">
        <f t="shared" si="30"/>
        <v>0.55444292942062712</v>
      </c>
      <c r="S69" s="172">
        <f t="shared" si="30"/>
        <v>0.53485205384404244</v>
      </c>
      <c r="T69" s="334">
        <v>0.32700000000000001</v>
      </c>
      <c r="U69" s="172">
        <f t="shared" si="30"/>
        <v>0.51612833203603248</v>
      </c>
      <c r="V69" s="172">
        <f t="shared" si="30"/>
        <v>0.49847740934758589</v>
      </c>
      <c r="W69" s="172">
        <f t="shared" si="30"/>
        <v>0.35637187236825485</v>
      </c>
      <c r="X69" s="172">
        <f t="shared" si="30"/>
        <v>0.34286012827883283</v>
      </c>
      <c r="Y69" s="334">
        <f t="shared" si="30"/>
        <v>0.36795589667986733</v>
      </c>
      <c r="Z69" s="172">
        <f t="shared" si="30"/>
        <v>0.23837443102515835</v>
      </c>
      <c r="AA69" s="172">
        <f t="shared" si="30"/>
        <v>0.17557242618585789</v>
      </c>
      <c r="AB69" s="172">
        <f t="shared" si="30"/>
        <v>0.50796109901425013</v>
      </c>
      <c r="AC69" s="172">
        <f t="shared" si="30"/>
        <v>0.47687504151681231</v>
      </c>
      <c r="AD69" s="334">
        <f t="shared" si="30"/>
        <v>0.43632761971052153</v>
      </c>
      <c r="AE69" s="172">
        <f t="shared" si="30"/>
        <v>0.37493934385208827</v>
      </c>
      <c r="AF69" s="172">
        <f t="shared" si="30"/>
        <v>0.23666396529559561</v>
      </c>
      <c r="AG69" s="172">
        <f t="shared" si="30"/>
        <v>0.47427836011825125</v>
      </c>
      <c r="AH69" s="172">
        <f t="shared" si="30"/>
        <v>0.48121654528361557</v>
      </c>
      <c r="AI69" s="367">
        <f t="shared" si="30"/>
        <v>0.68923647320577364</v>
      </c>
      <c r="AJ69" s="172">
        <f t="shared" si="30"/>
        <v>0.48715550681105924</v>
      </c>
      <c r="AK69" s="172">
        <f t="shared" si="30"/>
        <v>0.49548387096774194</v>
      </c>
      <c r="AL69" s="172">
        <f t="shared" si="30"/>
        <v>0.13012466310066517</v>
      </c>
      <c r="AM69" s="172">
        <f t="shared" si="30"/>
        <v>0.1975062142228475</v>
      </c>
      <c r="AN69" s="334" t="str">
        <f t="shared" si="30"/>
        <v/>
      </c>
      <c r="AO69" s="172">
        <f t="shared" si="30"/>
        <v>0.20482701482484625</v>
      </c>
      <c r="AP69" s="172">
        <f t="shared" si="30"/>
        <v>0.21267396600156124</v>
      </c>
      <c r="AQ69" s="172">
        <f t="shared" si="30"/>
        <v>0.50651722371039132</v>
      </c>
      <c r="AR69" s="172">
        <f t="shared" si="30"/>
        <v>0.46862461780010328</v>
      </c>
      <c r="AS69" s="334">
        <f t="shared" si="30"/>
        <v>0.50825655309650164</v>
      </c>
      <c r="AT69" s="172">
        <f t="shared" si="30"/>
        <v>0.43955486255827547</v>
      </c>
      <c r="AU69" s="172">
        <f t="shared" si="30"/>
        <v>0.41508703299426541</v>
      </c>
      <c r="AV69" s="172">
        <f t="shared" si="30"/>
        <v>0.56335645174068172</v>
      </c>
      <c r="AW69" s="172">
        <f t="shared" si="30"/>
        <v>0.58188080493779892</v>
      </c>
      <c r="AX69" s="334">
        <f t="shared" si="30"/>
        <v>0.56764727143886695</v>
      </c>
      <c r="AY69" s="172">
        <f t="shared" si="30"/>
        <v>0.59889728314059909</v>
      </c>
      <c r="AZ69" s="172">
        <f t="shared" si="30"/>
        <v>0.61458293575237755</v>
      </c>
      <c r="BA69" s="172">
        <f t="shared" si="30"/>
        <v>0.45798498581082153</v>
      </c>
      <c r="BB69" s="172">
        <f t="shared" si="30"/>
        <v>0.46130124624375851</v>
      </c>
      <c r="BC69" s="398">
        <f t="shared" si="30"/>
        <v>0.57494300111476659</v>
      </c>
      <c r="BD69" s="172">
        <f t="shared" si="30"/>
        <v>0.46479883987431719</v>
      </c>
      <c r="BE69" s="172">
        <f t="shared" si="30"/>
        <v>0.46865455571282699</v>
      </c>
      <c r="BF69" s="172">
        <f t="shared" si="30"/>
        <v>0.64931428906616617</v>
      </c>
      <c r="BG69" s="172">
        <f t="shared" si="30"/>
        <v>0.6493142611338294</v>
      </c>
      <c r="BH69" s="334">
        <f t="shared" si="30"/>
        <v>0.6541620587207283</v>
      </c>
      <c r="BI69" s="172">
        <f t="shared" si="30"/>
        <v>0.64931770249189691</v>
      </c>
      <c r="BJ69" s="172">
        <f t="shared" si="30"/>
        <v>0.65000004307026971</v>
      </c>
      <c r="BK69" s="172">
        <f t="shared" si="30"/>
        <v>0.1700316011235955</v>
      </c>
      <c r="BL69" s="172">
        <f t="shared" si="30"/>
        <v>0.25292840972538927</v>
      </c>
      <c r="BM69" s="334">
        <f t="shared" si="30"/>
        <v>0.25164360641903827</v>
      </c>
      <c r="BN69" s="172">
        <f t="shared" si="30"/>
        <v>0.26999998869256814</v>
      </c>
      <c r="BO69" s="172">
        <f t="shared" si="30"/>
        <v>0.3</v>
      </c>
      <c r="BP69" s="172">
        <f t="shared" si="30"/>
        <v>0.43707973102785785</v>
      </c>
      <c r="BQ69" s="172">
        <f t="shared" si="30"/>
        <v>0.4308712121212121</v>
      </c>
      <c r="BR69" s="334">
        <f t="shared" si="30"/>
        <v>0.44571999001746943</v>
      </c>
      <c r="BS69" s="172">
        <f t="shared" si="30"/>
        <v>0.43820933165195458</v>
      </c>
      <c r="BT69" s="172">
        <f t="shared" si="30"/>
        <v>0.44236760124610591</v>
      </c>
      <c r="BU69" s="172">
        <f t="shared" si="30"/>
        <v>0.15304475421863536</v>
      </c>
      <c r="BV69" s="172">
        <f t="shared" si="30"/>
        <v>0.34355050284215127</v>
      </c>
      <c r="BW69" s="334">
        <f t="shared" si="30"/>
        <v>0.17616529874185383</v>
      </c>
      <c r="BX69" s="172">
        <f t="shared" si="30"/>
        <v>0.44596820617278482</v>
      </c>
      <c r="BY69" s="172">
        <f t="shared" si="30"/>
        <v>0.55277598317502641</v>
      </c>
      <c r="BZ69" s="172">
        <f t="shared" si="30"/>
        <v>0.35375163441850566</v>
      </c>
      <c r="CA69" s="172">
        <f t="shared" si="30"/>
        <v>0.35</v>
      </c>
      <c r="CB69" s="334">
        <f t="shared" si="30"/>
        <v>0.40220313191306795</v>
      </c>
      <c r="CC69" s="172">
        <f t="shared" si="30"/>
        <v>0.41176470588235292</v>
      </c>
      <c r="CD69" s="172">
        <f t="shared" si="30"/>
        <v>0.44444444444444442</v>
      </c>
      <c r="CE69" s="172">
        <f t="shared" si="30"/>
        <v>0.31065481702479769</v>
      </c>
      <c r="CF69" s="172">
        <f t="shared" si="30"/>
        <v>0.53564694264684798</v>
      </c>
      <c r="CG69" s="334">
        <f t="shared" si="30"/>
        <v>0.40536777174740529</v>
      </c>
      <c r="CH69" s="172">
        <f t="shared" si="30"/>
        <v>0.55405175356390479</v>
      </c>
      <c r="CI69" s="172">
        <f t="shared" si="30"/>
        <v>0.57105322302489636</v>
      </c>
      <c r="CJ69" s="172">
        <f t="shared" si="30"/>
        <v>0.38649343055404189</v>
      </c>
      <c r="CK69" s="172">
        <f t="shared" ref="CK69:CS69" si="31">IF(ISNUMBER(CK68/CK67),CK68/CK67,"")</f>
        <v>0.40819823742196948</v>
      </c>
      <c r="CL69" s="334">
        <f t="shared" si="31"/>
        <v>0.67469890693044987</v>
      </c>
      <c r="CM69" s="172">
        <f t="shared" si="31"/>
        <v>0.45658248809770235</v>
      </c>
      <c r="CN69" s="172">
        <f t="shared" si="31"/>
        <v>0.49365991607370918</v>
      </c>
      <c r="CO69" s="172">
        <f t="shared" si="31"/>
        <v>0.1441051062801155</v>
      </c>
      <c r="CP69" s="172">
        <f t="shared" si="31"/>
        <v>0.10871740107030198</v>
      </c>
      <c r="CQ69" s="334">
        <f t="shared" si="31"/>
        <v>0.27642761891073031</v>
      </c>
      <c r="CR69" s="172">
        <f t="shared" si="31"/>
        <v>0.10871740107030198</v>
      </c>
      <c r="CS69" s="172">
        <f t="shared" si="31"/>
        <v>8.1538050802726483E-2</v>
      </c>
      <c r="CT69" s="176"/>
    </row>
    <row r="70" spans="1:98" s="354" customFormat="1" ht="29.25" customHeight="1" x14ac:dyDescent="0.25">
      <c r="A70" s="316">
        <v>23</v>
      </c>
      <c r="B70" s="293" t="s">
        <v>476</v>
      </c>
      <c r="C70" s="312">
        <f>SUMIF($H$3:$CS$3,C$3,$H70:$CS70)</f>
        <v>172413000.79000002</v>
      </c>
      <c r="D70" s="312">
        <f t="shared" ref="D70:G71" si="32">SUMIF($H$3:$CS$3,D$3,$H70:$CS70)</f>
        <v>175624925.06</v>
      </c>
      <c r="E70" s="312">
        <f t="shared" si="32"/>
        <v>191854678.87000003</v>
      </c>
      <c r="F70" s="312">
        <f t="shared" si="32"/>
        <v>177662507</v>
      </c>
      <c r="G70" s="312">
        <f t="shared" si="32"/>
        <v>184457508</v>
      </c>
      <c r="H70" s="312">
        <v>6817681.6799999997</v>
      </c>
      <c r="I70" s="312">
        <v>6817681.6799999997</v>
      </c>
      <c r="J70" s="313">
        <v>6508674.2400000002</v>
      </c>
      <c r="K70" s="312">
        <v>7500000</v>
      </c>
      <c r="L70" s="312">
        <v>8500000</v>
      </c>
      <c r="M70" s="312">
        <v>8352060</v>
      </c>
      <c r="N70" s="312">
        <v>7772506</v>
      </c>
      <c r="O70" s="313">
        <v>11473673</v>
      </c>
      <c r="P70" s="312">
        <v>7772506</v>
      </c>
      <c r="Q70" s="312">
        <v>7772506</v>
      </c>
      <c r="R70" s="312">
        <v>6027153.96</v>
      </c>
      <c r="S70" s="312">
        <v>6200000</v>
      </c>
      <c r="T70" s="313">
        <v>413598.67</v>
      </c>
      <c r="U70" s="312">
        <v>6200000</v>
      </c>
      <c r="V70" s="312">
        <v>6200000</v>
      </c>
      <c r="W70" s="312">
        <v>9687845.3300000001</v>
      </c>
      <c r="X70" s="312">
        <v>9876754</v>
      </c>
      <c r="Y70" s="313">
        <v>9577565.8699999992</v>
      </c>
      <c r="Z70" s="312">
        <v>10000000</v>
      </c>
      <c r="AA70" s="312">
        <v>11000000</v>
      </c>
      <c r="AB70" s="312">
        <v>6903993</v>
      </c>
      <c r="AC70" s="312">
        <v>7767000</v>
      </c>
      <c r="AD70" s="313">
        <v>8854346</v>
      </c>
      <c r="AE70" s="312">
        <v>9110000</v>
      </c>
      <c r="AF70" s="312">
        <v>10535000</v>
      </c>
      <c r="AG70" s="312">
        <v>16116347.17</v>
      </c>
      <c r="AH70" s="312">
        <v>18712519.399999999</v>
      </c>
      <c r="AI70" s="386">
        <v>21243717.66</v>
      </c>
      <c r="AJ70" s="312">
        <v>17300000</v>
      </c>
      <c r="AK70" s="312">
        <v>18000000</v>
      </c>
      <c r="AL70" s="312">
        <v>359866.55</v>
      </c>
      <c r="AM70" s="312">
        <v>700000</v>
      </c>
      <c r="AN70" s="313"/>
      <c r="AO70" s="312">
        <v>700000</v>
      </c>
      <c r="AP70" s="312">
        <v>700000</v>
      </c>
      <c r="AQ70" s="312">
        <v>14017305.539999999</v>
      </c>
      <c r="AR70" s="312">
        <v>16725000</v>
      </c>
      <c r="AS70" s="313">
        <v>22047995.609999999</v>
      </c>
      <c r="AT70" s="312">
        <v>17100000</v>
      </c>
      <c r="AU70" s="312">
        <v>18000000</v>
      </c>
      <c r="AV70" s="312">
        <v>11270754.369999999</v>
      </c>
      <c r="AW70" s="312">
        <v>9500000</v>
      </c>
      <c r="AX70" s="313">
        <v>13066409.109999999</v>
      </c>
      <c r="AY70" s="312">
        <v>10500000</v>
      </c>
      <c r="AZ70" s="312">
        <v>10500000</v>
      </c>
      <c r="BA70" s="312">
        <v>17465648</v>
      </c>
      <c r="BB70" s="312">
        <v>15000000</v>
      </c>
      <c r="BC70" s="397">
        <v>15697782</v>
      </c>
      <c r="BD70" s="312">
        <v>16000000</v>
      </c>
      <c r="BE70" s="312">
        <v>17000000</v>
      </c>
      <c r="BF70" s="312">
        <v>15768960</v>
      </c>
      <c r="BG70" s="312">
        <v>15861026.57</v>
      </c>
      <c r="BH70" s="313">
        <v>16886784.449999999</v>
      </c>
      <c r="BI70" s="312">
        <v>15780000</v>
      </c>
      <c r="BJ70" s="312">
        <v>15800000</v>
      </c>
      <c r="BK70" s="312">
        <v>20669076</v>
      </c>
      <c r="BL70" s="312">
        <v>21100000</v>
      </c>
      <c r="BM70" s="313">
        <v>25041372</v>
      </c>
      <c r="BN70" s="312">
        <v>21700000</v>
      </c>
      <c r="BO70" s="312">
        <v>22000000</v>
      </c>
      <c r="BP70" s="312">
        <v>13042179</v>
      </c>
      <c r="BQ70" s="312">
        <v>13849912</v>
      </c>
      <c r="BR70" s="386">
        <v>13170651.970000001</v>
      </c>
      <c r="BS70" s="312">
        <v>11450000</v>
      </c>
      <c r="BT70" s="312">
        <v>11500000</v>
      </c>
      <c r="BU70" s="312">
        <v>5925403.6100000003</v>
      </c>
      <c r="BV70" s="312">
        <v>6582525.4100000001</v>
      </c>
      <c r="BW70" s="313">
        <v>6639875.0899999999</v>
      </c>
      <c r="BX70" s="312">
        <v>6200000</v>
      </c>
      <c r="BY70" s="312">
        <v>6400000</v>
      </c>
      <c r="BZ70" s="312">
        <v>9568905.8499999996</v>
      </c>
      <c r="CA70" s="312">
        <v>9500000</v>
      </c>
      <c r="CB70" s="313">
        <v>9511233</v>
      </c>
      <c r="CC70" s="312">
        <v>10000000</v>
      </c>
      <c r="CD70" s="312">
        <v>10000000</v>
      </c>
      <c r="CE70" s="312">
        <v>2100710.0299999998</v>
      </c>
      <c r="CF70" s="312">
        <v>1685000</v>
      </c>
      <c r="CG70" s="313">
        <v>3243482.99</v>
      </c>
      <c r="CH70" s="312">
        <v>1800000</v>
      </c>
      <c r="CI70" s="312">
        <v>2000000</v>
      </c>
      <c r="CJ70" s="312">
        <v>7500093.6500000004</v>
      </c>
      <c r="CK70" s="312">
        <v>7025000</v>
      </c>
      <c r="CL70" s="313">
        <v>7792560</v>
      </c>
      <c r="CM70" s="312">
        <v>7600000</v>
      </c>
      <c r="CN70" s="312">
        <v>7600000</v>
      </c>
      <c r="CO70" s="312">
        <v>819017.05</v>
      </c>
      <c r="CP70" s="312">
        <v>950000</v>
      </c>
      <c r="CQ70" s="313">
        <v>684957.21</v>
      </c>
      <c r="CR70" s="312">
        <v>950001</v>
      </c>
      <c r="CS70" s="312">
        <v>950002</v>
      </c>
      <c r="CT70" s="353"/>
    </row>
    <row r="71" spans="1:98" s="354" customFormat="1" ht="42" customHeight="1" x14ac:dyDescent="0.25">
      <c r="A71" s="316" t="s">
        <v>447</v>
      </c>
      <c r="B71" s="293" t="s">
        <v>475</v>
      </c>
      <c r="C71" s="312">
        <f>SUMIF($H$3:$CS$3,C$3,$H71:$CS71)</f>
        <v>6746394.2000000002</v>
      </c>
      <c r="D71" s="312">
        <f t="shared" si="32"/>
        <v>16481279.5</v>
      </c>
      <c r="E71" s="312">
        <f t="shared" si="32"/>
        <v>9841779.3399999999</v>
      </c>
      <c r="F71" s="312">
        <f t="shared" si="32"/>
        <v>15665692</v>
      </c>
      <c r="G71" s="312">
        <f t="shared" si="32"/>
        <v>16837308</v>
      </c>
      <c r="H71" s="312">
        <v>2054134</v>
      </c>
      <c r="I71" s="312">
        <v>2000000</v>
      </c>
      <c r="J71" s="313">
        <v>597288.19999999995</v>
      </c>
      <c r="K71" s="312">
        <v>2200000</v>
      </c>
      <c r="L71" s="312">
        <v>2500000</v>
      </c>
      <c r="M71" s="312">
        <v>216693</v>
      </c>
      <c r="N71" s="312">
        <v>880000</v>
      </c>
      <c r="O71" s="313">
        <v>855205</v>
      </c>
      <c r="P71" s="312">
        <v>500000</v>
      </c>
      <c r="Q71" s="312">
        <v>500000</v>
      </c>
      <c r="R71" s="312">
        <v>7500</v>
      </c>
      <c r="S71" s="312">
        <v>500000</v>
      </c>
      <c r="T71" s="313">
        <v>7390</v>
      </c>
      <c r="U71" s="312">
        <v>500000</v>
      </c>
      <c r="V71" s="312">
        <v>500000</v>
      </c>
      <c r="W71" s="312">
        <v>114650</v>
      </c>
      <c r="X71" s="312">
        <v>1997031.5</v>
      </c>
      <c r="Y71" s="313">
        <v>159088</v>
      </c>
      <c r="Z71" s="312">
        <v>2000000</v>
      </c>
      <c r="AA71" s="312">
        <v>2000000</v>
      </c>
      <c r="AB71" s="312">
        <v>141800</v>
      </c>
      <c r="AC71" s="312">
        <v>100000</v>
      </c>
      <c r="AD71" s="313">
        <v>29185</v>
      </c>
      <c r="AE71" s="312">
        <v>100000</v>
      </c>
      <c r="AF71" s="312">
        <v>100000</v>
      </c>
      <c r="AG71" s="312">
        <v>438718</v>
      </c>
      <c r="AH71" s="312">
        <v>2500000</v>
      </c>
      <c r="AI71" s="386">
        <v>2095043</v>
      </c>
      <c r="AJ71" s="312">
        <v>2600000</v>
      </c>
      <c r="AK71" s="312">
        <v>2700000</v>
      </c>
      <c r="AL71" s="312"/>
      <c r="AM71" s="312"/>
      <c r="AN71" s="313"/>
      <c r="AO71" s="312"/>
      <c r="AP71" s="312"/>
      <c r="AQ71" s="312">
        <v>17860</v>
      </c>
      <c r="AR71" s="312">
        <v>500000</v>
      </c>
      <c r="AS71" s="313">
        <v>183635</v>
      </c>
      <c r="AT71" s="312">
        <v>600000</v>
      </c>
      <c r="AU71" s="312">
        <v>700000</v>
      </c>
      <c r="AV71" s="312">
        <v>372170</v>
      </c>
      <c r="AW71" s="312">
        <v>400000</v>
      </c>
      <c r="AX71" s="313">
        <v>802663.04</v>
      </c>
      <c r="AY71" s="312">
        <v>450000</v>
      </c>
      <c r="AZ71" s="312">
        <v>480000</v>
      </c>
      <c r="BA71" s="312">
        <v>1041300</v>
      </c>
      <c r="BB71" s="312">
        <v>3500000</v>
      </c>
      <c r="BC71" s="397" t="s">
        <v>785</v>
      </c>
      <c r="BD71" s="312">
        <v>2000000</v>
      </c>
      <c r="BE71" s="312">
        <v>2200000</v>
      </c>
      <c r="BF71" s="312">
        <v>258000</v>
      </c>
      <c r="BG71" s="312">
        <v>331148</v>
      </c>
      <c r="BH71" s="313">
        <v>350000</v>
      </c>
      <c r="BI71" s="312">
        <v>430492</v>
      </c>
      <c r="BJ71" s="312">
        <v>532108</v>
      </c>
      <c r="BK71" s="312">
        <v>138337</v>
      </c>
      <c r="BL71" s="312">
        <v>800000</v>
      </c>
      <c r="BM71" s="313">
        <v>2180200</v>
      </c>
      <c r="BN71" s="312">
        <v>800000</v>
      </c>
      <c r="BO71" s="312">
        <v>1200000</v>
      </c>
      <c r="BP71" s="312">
        <v>865960</v>
      </c>
      <c r="BQ71" s="312">
        <v>950000</v>
      </c>
      <c r="BR71" s="386">
        <v>890350</v>
      </c>
      <c r="BS71" s="312">
        <v>750000</v>
      </c>
      <c r="BT71" s="312">
        <v>750000</v>
      </c>
      <c r="BU71" s="312">
        <v>541512</v>
      </c>
      <c r="BV71" s="312">
        <v>546000</v>
      </c>
      <c r="BW71" s="313">
        <v>327784</v>
      </c>
      <c r="BX71" s="312">
        <v>600000</v>
      </c>
      <c r="BY71" s="312">
        <v>700000</v>
      </c>
      <c r="BZ71" s="312">
        <v>97564</v>
      </c>
      <c r="CA71" s="312">
        <v>352000</v>
      </c>
      <c r="CB71" s="313">
        <v>248250</v>
      </c>
      <c r="CC71" s="312">
        <v>700000</v>
      </c>
      <c r="CD71" s="312">
        <v>500000</v>
      </c>
      <c r="CE71" s="312">
        <v>105426.2</v>
      </c>
      <c r="CF71" s="312">
        <v>100000</v>
      </c>
      <c r="CG71" s="313">
        <v>144183.1</v>
      </c>
      <c r="CH71" s="312">
        <v>140000</v>
      </c>
      <c r="CI71" s="312">
        <v>180000</v>
      </c>
      <c r="CJ71" s="312">
        <v>334770</v>
      </c>
      <c r="CK71" s="312">
        <v>725100</v>
      </c>
      <c r="CL71" s="313">
        <v>971515</v>
      </c>
      <c r="CM71" s="312">
        <v>795200</v>
      </c>
      <c r="CN71" s="312">
        <v>795200</v>
      </c>
      <c r="CO71" s="312">
        <v>0</v>
      </c>
      <c r="CP71" s="312">
        <v>300000</v>
      </c>
      <c r="CQ71" s="313">
        <v>0</v>
      </c>
      <c r="CR71" s="312">
        <v>500000</v>
      </c>
      <c r="CS71" s="312">
        <v>500000</v>
      </c>
      <c r="CT71" s="353"/>
    </row>
    <row r="72" spans="1:98" s="177" customFormat="1" ht="34.5" customHeight="1" x14ac:dyDescent="0.25">
      <c r="A72" s="316" t="s">
        <v>662</v>
      </c>
      <c r="B72" s="304" t="s">
        <v>675</v>
      </c>
      <c r="C72" s="172">
        <f>IF(ISNUMBER(C71/C70),C71/C70,"")</f>
        <v>3.9129266175334104E-2</v>
      </c>
      <c r="D72" s="172">
        <f t="shared" ref="D72:CJ72" si="33">IF(ISNUMBER(D71/D70),D71/D70,"")</f>
        <v>9.384362438514568E-2</v>
      </c>
      <c r="E72" s="172">
        <f>IF(ISNUMBER(E71/E70),E71/E70,"")</f>
        <v>5.1298093942596781E-2</v>
      </c>
      <c r="F72" s="172">
        <f t="shared" si="33"/>
        <v>8.8176691101178706E-2</v>
      </c>
      <c r="G72" s="172">
        <f t="shared" si="33"/>
        <v>9.1280144584843903E-2</v>
      </c>
      <c r="H72" s="172">
        <f t="shared" si="33"/>
        <v>0.30129508774601516</v>
      </c>
      <c r="I72" s="172">
        <f t="shared" si="33"/>
        <v>0.29335485196780264</v>
      </c>
      <c r="J72" s="334">
        <f t="shared" si="33"/>
        <v>9.176802801548721E-2</v>
      </c>
      <c r="K72" s="172">
        <f t="shared" si="33"/>
        <v>0.29333333333333333</v>
      </c>
      <c r="L72" s="172">
        <f t="shared" si="33"/>
        <v>0.29411764705882354</v>
      </c>
      <c r="M72" s="172">
        <f t="shared" si="33"/>
        <v>2.5944856717983349E-2</v>
      </c>
      <c r="N72" s="172">
        <f t="shared" si="33"/>
        <v>0.11321959738596535</v>
      </c>
      <c r="O72" s="334">
        <f t="shared" si="33"/>
        <v>7.4536288423070793E-2</v>
      </c>
      <c r="P72" s="172">
        <f t="shared" si="33"/>
        <v>6.4329316696571215E-2</v>
      </c>
      <c r="Q72" s="172">
        <f t="shared" si="33"/>
        <v>6.4329316696571215E-2</v>
      </c>
      <c r="R72" s="172">
        <f t="shared" si="33"/>
        <v>1.2443684116541134E-3</v>
      </c>
      <c r="S72" s="172">
        <f t="shared" si="33"/>
        <v>8.0645161290322578E-2</v>
      </c>
      <c r="T72" s="334">
        <f t="shared" si="33"/>
        <v>1.7867562291725939E-2</v>
      </c>
      <c r="U72" s="172">
        <f t="shared" si="33"/>
        <v>8.0645161290322578E-2</v>
      </c>
      <c r="V72" s="172">
        <f t="shared" si="33"/>
        <v>8.0645161290322578E-2</v>
      </c>
      <c r="W72" s="172">
        <f t="shared" si="33"/>
        <v>1.1834416848601773E-2</v>
      </c>
      <c r="X72" s="172">
        <f t="shared" si="33"/>
        <v>0.2021951240255655</v>
      </c>
      <c r="Y72" s="334">
        <f t="shared" si="33"/>
        <v>1.6610483515265034E-2</v>
      </c>
      <c r="Z72" s="172">
        <f t="shared" si="33"/>
        <v>0.2</v>
      </c>
      <c r="AA72" s="172">
        <f t="shared" si="33"/>
        <v>0.18181818181818182</v>
      </c>
      <c r="AB72" s="172">
        <f t="shared" si="33"/>
        <v>2.0538838900908504E-2</v>
      </c>
      <c r="AC72" s="172">
        <f t="shared" si="33"/>
        <v>1.2874983906270118E-2</v>
      </c>
      <c r="AD72" s="334">
        <f t="shared" si="33"/>
        <v>3.2961214752619786E-3</v>
      </c>
      <c r="AE72" s="172">
        <f t="shared" si="33"/>
        <v>1.0976948408342482E-2</v>
      </c>
      <c r="AF72" s="172">
        <f t="shared" si="33"/>
        <v>9.4921689606074985E-3</v>
      </c>
      <c r="AG72" s="172">
        <f t="shared" si="33"/>
        <v>2.7221925376282399E-2</v>
      </c>
      <c r="AH72" s="172">
        <f t="shared" si="33"/>
        <v>0.13360039589324355</v>
      </c>
      <c r="AI72" s="367">
        <f t="shared" si="33"/>
        <v>9.8619414620858784E-2</v>
      </c>
      <c r="AJ72" s="172">
        <f t="shared" si="33"/>
        <v>0.15028901734104047</v>
      </c>
      <c r="AK72" s="172">
        <f t="shared" si="33"/>
        <v>0.15</v>
      </c>
      <c r="AL72" s="172">
        <f t="shared" si="33"/>
        <v>0</v>
      </c>
      <c r="AM72" s="172">
        <f t="shared" si="33"/>
        <v>0</v>
      </c>
      <c r="AN72" s="334" t="str">
        <f t="shared" si="33"/>
        <v/>
      </c>
      <c r="AO72" s="172">
        <f t="shared" si="33"/>
        <v>0</v>
      </c>
      <c r="AP72" s="172">
        <f t="shared" si="33"/>
        <v>0</v>
      </c>
      <c r="AQ72" s="172">
        <f t="shared" si="33"/>
        <v>1.2741393093725773E-3</v>
      </c>
      <c r="AR72" s="172">
        <f t="shared" si="33"/>
        <v>2.9895366218236172E-2</v>
      </c>
      <c r="AS72" s="405">
        <f t="shared" si="33"/>
        <v>8.3288750255697281E-3</v>
      </c>
      <c r="AT72" s="172">
        <f t="shared" si="33"/>
        <v>3.5087719298245612E-2</v>
      </c>
      <c r="AU72" s="172">
        <f t="shared" si="33"/>
        <v>3.888888888888889E-2</v>
      </c>
      <c r="AV72" s="172">
        <f t="shared" si="33"/>
        <v>3.3020859809581672E-2</v>
      </c>
      <c r="AW72" s="172">
        <f t="shared" si="33"/>
        <v>4.2105263157894736E-2</v>
      </c>
      <c r="AX72" s="334">
        <f t="shared" si="33"/>
        <v>6.1429504712637924E-2</v>
      </c>
      <c r="AY72" s="172">
        <f t="shared" si="33"/>
        <v>4.2857142857142858E-2</v>
      </c>
      <c r="AZ72" s="172">
        <f t="shared" si="33"/>
        <v>4.5714285714285714E-2</v>
      </c>
      <c r="BA72" s="172">
        <f t="shared" si="33"/>
        <v>5.9619889282092484E-2</v>
      </c>
      <c r="BB72" s="172">
        <f t="shared" si="33"/>
        <v>0.23333333333333334</v>
      </c>
      <c r="BC72" s="398">
        <v>0.19800000000000001</v>
      </c>
      <c r="BD72" s="172">
        <f t="shared" si="33"/>
        <v>0.125</v>
      </c>
      <c r="BE72" s="172">
        <f t="shared" si="33"/>
        <v>0.12941176470588237</v>
      </c>
      <c r="BF72" s="172">
        <f t="shared" si="33"/>
        <v>1.6361256544502618E-2</v>
      </c>
      <c r="BG72" s="172">
        <f t="shared" si="33"/>
        <v>2.087809376893314E-2</v>
      </c>
      <c r="BH72" s="334">
        <f t="shared" si="33"/>
        <v>2.0726266805638063E-2</v>
      </c>
      <c r="BI72" s="172">
        <f t="shared" si="33"/>
        <v>2.7280861850443601E-2</v>
      </c>
      <c r="BJ72" s="172">
        <f t="shared" si="33"/>
        <v>3.367772151898734E-2</v>
      </c>
      <c r="BK72" s="172">
        <f t="shared" si="33"/>
        <v>6.6929455385427005E-3</v>
      </c>
      <c r="BL72" s="172">
        <f t="shared" si="33"/>
        <v>3.7914691943127965E-2</v>
      </c>
      <c r="BM72" s="334">
        <f t="shared" si="33"/>
        <v>8.7063919660632011E-2</v>
      </c>
      <c r="BN72" s="172">
        <f t="shared" si="33"/>
        <v>3.6866359447004608E-2</v>
      </c>
      <c r="BO72" s="172">
        <f t="shared" si="33"/>
        <v>5.4545454545454543E-2</v>
      </c>
      <c r="BP72" s="172">
        <f t="shared" si="33"/>
        <v>6.6396880459929281E-2</v>
      </c>
      <c r="BQ72" s="172">
        <f t="shared" si="33"/>
        <v>6.8592493584074751E-2</v>
      </c>
      <c r="BR72" s="334">
        <f t="shared" si="33"/>
        <v>6.7601057413712834E-2</v>
      </c>
      <c r="BS72" s="172">
        <f t="shared" si="33"/>
        <v>6.5502183406113537E-2</v>
      </c>
      <c r="BT72" s="172">
        <f t="shared" si="33"/>
        <v>6.5217391304347824E-2</v>
      </c>
      <c r="BU72" s="172">
        <f t="shared" si="33"/>
        <v>9.1388205030644307E-2</v>
      </c>
      <c r="BV72" s="172">
        <f t="shared" si="33"/>
        <v>8.2946888312885367E-2</v>
      </c>
      <c r="BW72" s="334">
        <f t="shared" si="33"/>
        <v>4.9365988901456881E-2</v>
      </c>
      <c r="BX72" s="172">
        <f t="shared" si="33"/>
        <v>9.6774193548387094E-2</v>
      </c>
      <c r="BY72" s="172">
        <f t="shared" si="33"/>
        <v>0.109375</v>
      </c>
      <c r="BZ72" s="172">
        <f t="shared" si="33"/>
        <v>1.0195941054221993E-2</v>
      </c>
      <c r="CA72" s="172">
        <f t="shared" si="33"/>
        <v>3.7052631578947372E-2</v>
      </c>
      <c r="CB72" s="334">
        <f t="shared" si="33"/>
        <v>2.6100716910205018E-2</v>
      </c>
      <c r="CC72" s="172">
        <f t="shared" si="33"/>
        <v>7.0000000000000007E-2</v>
      </c>
      <c r="CD72" s="172">
        <f t="shared" si="33"/>
        <v>0.05</v>
      </c>
      <c r="CE72" s="172">
        <f t="shared" si="33"/>
        <v>5.0185984021792862E-2</v>
      </c>
      <c r="CF72" s="172">
        <f t="shared" si="33"/>
        <v>5.9347181008902079E-2</v>
      </c>
      <c r="CG72" s="334">
        <f t="shared" si="33"/>
        <v>4.445316976982204E-2</v>
      </c>
      <c r="CH72" s="172">
        <f t="shared" si="33"/>
        <v>7.7777777777777779E-2</v>
      </c>
      <c r="CI72" s="172">
        <f t="shared" si="33"/>
        <v>0.09</v>
      </c>
      <c r="CJ72" s="172">
        <f t="shared" si="33"/>
        <v>4.4635442652106082E-2</v>
      </c>
      <c r="CK72" s="172">
        <f t="shared" ref="CK72:CS72" si="34">IF(ISNUMBER(CK71/CK70),CK71/CK70,"")</f>
        <v>0.10321708185053381</v>
      </c>
      <c r="CL72" s="334">
        <f t="shared" si="34"/>
        <v>0.1246721231533668</v>
      </c>
      <c r="CM72" s="172">
        <f t="shared" si="34"/>
        <v>0.10463157894736842</v>
      </c>
      <c r="CN72" s="172">
        <f t="shared" si="34"/>
        <v>0.10463157894736842</v>
      </c>
      <c r="CO72" s="172">
        <f t="shared" si="34"/>
        <v>0</v>
      </c>
      <c r="CP72" s="172">
        <f t="shared" si="34"/>
        <v>0.31578947368421051</v>
      </c>
      <c r="CQ72" s="334">
        <f t="shared" si="34"/>
        <v>0</v>
      </c>
      <c r="CR72" s="172">
        <f t="shared" si="34"/>
        <v>0.52631523545764691</v>
      </c>
      <c r="CS72" s="172">
        <f t="shared" si="34"/>
        <v>0.52631468144277593</v>
      </c>
      <c r="CT72" s="176"/>
    </row>
    <row r="73" spans="1:98" ht="46.5" customHeight="1" x14ac:dyDescent="0.25">
      <c r="A73" s="316" t="s">
        <v>467</v>
      </c>
      <c r="B73" s="293" t="s">
        <v>644</v>
      </c>
      <c r="C73" s="294">
        <f>SUMIF($H$3:$CS$3,C$3,$H73:$CS73)</f>
        <v>0</v>
      </c>
      <c r="D73" s="294">
        <f>SUMIF($H$3:$CS$3,D$3,$H73:$CS73)</f>
        <v>0</v>
      </c>
      <c r="E73" s="294">
        <f>SUMIF($H$3:$CS$3,E$3,$H73:$CS73)</f>
        <v>0</v>
      </c>
      <c r="F73" s="294">
        <f>SUMIF($H$3:$CS$3,F$3,$H73:$CS73)</f>
        <v>12</v>
      </c>
      <c r="G73" s="294">
        <f>SUMIF($H$3:$CS$3,G$3,$H73:$CS73)</f>
        <v>12</v>
      </c>
      <c r="H73" s="294"/>
      <c r="I73" s="294"/>
      <c r="J73" s="295"/>
      <c r="K73" s="294">
        <v>1</v>
      </c>
      <c r="L73" s="294">
        <v>1</v>
      </c>
      <c r="M73" s="294"/>
      <c r="N73" s="294"/>
      <c r="O73" s="295"/>
      <c r="P73" s="294">
        <v>1</v>
      </c>
      <c r="Q73" s="294">
        <v>1</v>
      </c>
      <c r="R73" s="294"/>
      <c r="S73" s="294"/>
      <c r="T73" s="295"/>
      <c r="U73" s="294"/>
      <c r="V73" s="294"/>
      <c r="W73" s="294"/>
      <c r="X73" s="294"/>
      <c r="Y73" s="295"/>
      <c r="Z73" s="294">
        <v>1</v>
      </c>
      <c r="AA73" s="294">
        <v>1</v>
      </c>
      <c r="AB73" s="294"/>
      <c r="AC73" s="294"/>
      <c r="AD73" s="295"/>
      <c r="AE73" s="294">
        <v>1</v>
      </c>
      <c r="AF73" s="294">
        <v>1</v>
      </c>
      <c r="AG73" s="294"/>
      <c r="AH73" s="294"/>
      <c r="AI73" s="387" t="s">
        <v>766</v>
      </c>
      <c r="AJ73" s="294">
        <v>1</v>
      </c>
      <c r="AK73" s="294">
        <v>1</v>
      </c>
      <c r="AL73" s="294"/>
      <c r="AM73" s="294"/>
      <c r="AN73" s="295"/>
      <c r="AO73" s="294"/>
      <c r="AP73" s="294"/>
      <c r="AQ73" s="294"/>
      <c r="AR73" s="294"/>
      <c r="AS73" s="295"/>
      <c r="AT73" s="294">
        <v>1</v>
      </c>
      <c r="AU73" s="294">
        <v>1</v>
      </c>
      <c r="AV73" s="294"/>
      <c r="AW73" s="294"/>
      <c r="AX73" s="295"/>
      <c r="AY73" s="294"/>
      <c r="AZ73" s="294"/>
      <c r="BA73" s="294"/>
      <c r="BB73" s="294"/>
      <c r="BC73" s="389"/>
      <c r="BD73" s="294">
        <v>1</v>
      </c>
      <c r="BE73" s="294">
        <v>1</v>
      </c>
      <c r="BF73" s="294"/>
      <c r="BG73" s="294"/>
      <c r="BH73" s="295"/>
      <c r="BI73" s="294"/>
      <c r="BJ73" s="294"/>
      <c r="BK73" s="294"/>
      <c r="BL73" s="294"/>
      <c r="BM73" s="295"/>
      <c r="BN73" s="294">
        <v>1</v>
      </c>
      <c r="BO73" s="294">
        <v>1</v>
      </c>
      <c r="BP73" s="294"/>
      <c r="BQ73" s="294"/>
      <c r="BR73" s="295" t="s">
        <v>777</v>
      </c>
      <c r="BS73" s="294">
        <v>1</v>
      </c>
      <c r="BT73" s="294">
        <v>1</v>
      </c>
      <c r="BU73" s="294"/>
      <c r="BV73" s="294"/>
      <c r="BW73" s="295"/>
      <c r="BX73" s="294">
        <v>1</v>
      </c>
      <c r="BY73" s="294">
        <v>1</v>
      </c>
      <c r="BZ73" s="294"/>
      <c r="CA73" s="294"/>
      <c r="CB73" s="295"/>
      <c r="CC73" s="294"/>
      <c r="CD73" s="294"/>
      <c r="CE73" s="294"/>
      <c r="CF73" s="294"/>
      <c r="CG73" s="295"/>
      <c r="CH73" s="294">
        <v>1</v>
      </c>
      <c r="CI73" s="294">
        <v>1</v>
      </c>
      <c r="CJ73" s="294"/>
      <c r="CK73" s="294"/>
      <c r="CL73" s="295"/>
      <c r="CM73" s="294"/>
      <c r="CN73" s="294"/>
      <c r="CO73" s="294"/>
      <c r="CP73" s="294"/>
      <c r="CQ73" s="295"/>
      <c r="CR73" s="294">
        <v>1</v>
      </c>
      <c r="CS73" s="294">
        <v>1</v>
      </c>
      <c r="CT73" s="228" t="s">
        <v>71</v>
      </c>
    </row>
    <row r="74" spans="1:98" ht="394.5" customHeight="1" x14ac:dyDescent="0.25">
      <c r="A74" s="316" t="s">
        <v>468</v>
      </c>
      <c r="B74" s="293" t="s">
        <v>645</v>
      </c>
      <c r="C74" s="228"/>
      <c r="D74" s="293" t="s">
        <v>718</v>
      </c>
      <c r="E74" s="293" t="s">
        <v>718</v>
      </c>
      <c r="F74" s="293" t="s">
        <v>720</v>
      </c>
      <c r="G74" s="293" t="s">
        <v>719</v>
      </c>
      <c r="H74" s="293"/>
      <c r="I74" s="293"/>
      <c r="J74" s="310"/>
      <c r="K74" s="293" t="s">
        <v>721</v>
      </c>
      <c r="L74" s="293" t="s">
        <v>722</v>
      </c>
      <c r="M74" s="228"/>
      <c r="N74" s="228"/>
      <c r="O74" s="310"/>
      <c r="P74" s="228" t="s">
        <v>723</v>
      </c>
      <c r="Q74" s="228" t="s">
        <v>724</v>
      </c>
      <c r="R74" s="294"/>
      <c r="S74" s="294"/>
      <c r="T74" s="310"/>
      <c r="U74" s="294"/>
      <c r="V74" s="294"/>
      <c r="W74" s="294"/>
      <c r="X74" s="294"/>
      <c r="Y74" s="310"/>
      <c r="Z74" s="228" t="s">
        <v>725</v>
      </c>
      <c r="AA74" s="228" t="s">
        <v>726</v>
      </c>
      <c r="AB74" s="294"/>
      <c r="AC74" s="294"/>
      <c r="AD74" s="310"/>
      <c r="AE74" s="228" t="s">
        <v>727</v>
      </c>
      <c r="AF74" s="228" t="s">
        <v>728</v>
      </c>
      <c r="AG74" s="228"/>
      <c r="AH74" s="228"/>
      <c r="AI74" s="310"/>
      <c r="AJ74" s="228" t="s">
        <v>729</v>
      </c>
      <c r="AK74" s="228" t="s">
        <v>730</v>
      </c>
      <c r="AL74" s="294"/>
      <c r="AM74" s="228"/>
      <c r="AN74" s="310"/>
      <c r="AO74" s="228"/>
      <c r="AP74" s="228"/>
      <c r="AQ74" s="228"/>
      <c r="AR74" s="228"/>
      <c r="AS74" s="305" t="s">
        <v>795</v>
      </c>
      <c r="AT74" s="228" t="s">
        <v>732</v>
      </c>
      <c r="AU74" s="228" t="s">
        <v>731</v>
      </c>
      <c r="AV74" s="228"/>
      <c r="AW74" s="228"/>
      <c r="AX74" s="310"/>
      <c r="AY74" s="228"/>
      <c r="AZ74" s="228"/>
      <c r="BA74" s="228"/>
      <c r="BB74" s="294"/>
      <c r="BC74" s="399"/>
      <c r="BD74" s="228" t="s">
        <v>733</v>
      </c>
      <c r="BE74" s="228" t="s">
        <v>734</v>
      </c>
      <c r="BF74" s="228"/>
      <c r="BG74" s="228"/>
      <c r="BH74" s="310"/>
      <c r="BI74" s="228"/>
      <c r="BJ74" s="228"/>
      <c r="BK74" s="228"/>
      <c r="BL74" s="228"/>
      <c r="BM74" s="310"/>
      <c r="BN74" s="228" t="s">
        <v>727</v>
      </c>
      <c r="BO74" s="228" t="s">
        <v>735</v>
      </c>
      <c r="BP74" s="228"/>
      <c r="BQ74" s="228"/>
      <c r="BR74" s="295" t="s">
        <v>777</v>
      </c>
      <c r="BS74" s="228" t="s">
        <v>736</v>
      </c>
      <c r="BT74" s="228" t="s">
        <v>737</v>
      </c>
      <c r="BU74" s="294"/>
      <c r="BV74" s="294"/>
      <c r="BW74" s="310"/>
      <c r="BX74" s="228" t="s">
        <v>738</v>
      </c>
      <c r="BY74" s="228" t="s">
        <v>735</v>
      </c>
      <c r="BZ74" s="294"/>
      <c r="CA74" s="294"/>
      <c r="CB74" s="310"/>
      <c r="CC74" s="294"/>
      <c r="CD74" s="294"/>
      <c r="CE74" s="294"/>
      <c r="CF74" s="294"/>
      <c r="CG74" s="310"/>
      <c r="CH74" s="228" t="s">
        <v>739</v>
      </c>
      <c r="CI74" s="228" t="s">
        <v>740</v>
      </c>
      <c r="CJ74" s="294"/>
      <c r="CK74" s="228"/>
      <c r="CL74" s="310"/>
      <c r="CM74" s="228"/>
      <c r="CN74" s="228"/>
      <c r="CO74" s="294"/>
      <c r="CP74" s="294"/>
      <c r="CQ74" s="310"/>
      <c r="CR74" s="355" t="s">
        <v>741</v>
      </c>
      <c r="CS74" s="355" t="s">
        <v>742</v>
      </c>
      <c r="CT74" s="228" t="s">
        <v>71</v>
      </c>
    </row>
    <row r="75" spans="1:98" ht="46.5" customHeight="1" x14ac:dyDescent="0.25">
      <c r="A75" s="316" t="s">
        <v>469</v>
      </c>
      <c r="B75" s="293" t="s">
        <v>497</v>
      </c>
      <c r="C75" s="312">
        <f t="shared" ref="C75:G76" si="35">SUMIF($H$3:$CS$3,C$3,$H75:$CS75)</f>
        <v>179062345.91</v>
      </c>
      <c r="D75" s="312">
        <f t="shared" si="35"/>
        <v>172969348.68000001</v>
      </c>
      <c r="E75" s="312">
        <f t="shared" si="35"/>
        <v>199771139.18999997</v>
      </c>
      <c r="F75" s="312">
        <f t="shared" si="35"/>
        <v>180840001</v>
      </c>
      <c r="G75" s="312">
        <f t="shared" si="35"/>
        <v>187585002</v>
      </c>
      <c r="H75" s="312">
        <v>6937300</v>
      </c>
      <c r="I75" s="312">
        <v>6817681.6799999997</v>
      </c>
      <c r="J75" s="313">
        <v>6754017.0800000001</v>
      </c>
      <c r="K75" s="312">
        <v>7500000</v>
      </c>
      <c r="L75" s="312">
        <v>8500000</v>
      </c>
      <c r="M75" s="312">
        <v>8869086</v>
      </c>
      <c r="N75" s="312">
        <v>7071667</v>
      </c>
      <c r="O75" s="313">
        <v>10877801</v>
      </c>
      <c r="P75" s="312">
        <v>7000000</v>
      </c>
      <c r="Q75" s="312">
        <v>7000000</v>
      </c>
      <c r="R75" s="312">
        <v>6027153.96</v>
      </c>
      <c r="S75" s="312">
        <v>6200000</v>
      </c>
      <c r="T75" s="313">
        <v>5186195.3600000003</v>
      </c>
      <c r="U75" s="312">
        <v>6200000</v>
      </c>
      <c r="V75" s="312">
        <v>6200000</v>
      </c>
      <c r="W75" s="312">
        <v>10077000</v>
      </c>
      <c r="X75" s="312">
        <v>11000000</v>
      </c>
      <c r="Y75" s="313">
        <v>9429303.2599999998</v>
      </c>
      <c r="Z75" s="312">
        <v>12000000</v>
      </c>
      <c r="AA75" s="312">
        <v>13000000</v>
      </c>
      <c r="AB75" s="312">
        <v>6903993</v>
      </c>
      <c r="AC75" s="312">
        <v>7767000</v>
      </c>
      <c r="AD75" s="313">
        <v>8854346</v>
      </c>
      <c r="AE75" s="312">
        <v>9110000</v>
      </c>
      <c r="AF75" s="312">
        <v>10535000</v>
      </c>
      <c r="AG75" s="312">
        <v>16116347.17</v>
      </c>
      <c r="AH75" s="312">
        <v>16300000</v>
      </c>
      <c r="AI75" s="386">
        <v>21058724.949999999</v>
      </c>
      <c r="AJ75" s="312">
        <v>17200000</v>
      </c>
      <c r="AK75" s="312">
        <v>17700000</v>
      </c>
      <c r="AL75" s="312">
        <v>382207.6</v>
      </c>
      <c r="AM75" s="312">
        <v>700000</v>
      </c>
      <c r="AN75" s="313"/>
      <c r="AO75" s="312">
        <v>700000</v>
      </c>
      <c r="AP75" s="312">
        <v>700000</v>
      </c>
      <c r="AQ75" s="312">
        <v>15436616.4</v>
      </c>
      <c r="AR75" s="312">
        <v>18000000</v>
      </c>
      <c r="AS75" s="313">
        <v>18651942.829999998</v>
      </c>
      <c r="AT75" s="312">
        <v>19000000</v>
      </c>
      <c r="AU75" s="312">
        <v>20000000</v>
      </c>
      <c r="AV75" s="312">
        <v>12369175</v>
      </c>
      <c r="AW75" s="312">
        <v>11000000</v>
      </c>
      <c r="AX75" s="313">
        <v>13552571.380000001</v>
      </c>
      <c r="AY75" s="312">
        <v>11000000</v>
      </c>
      <c r="AZ75" s="312">
        <v>11000000</v>
      </c>
      <c r="BA75" s="312">
        <v>17465648</v>
      </c>
      <c r="BB75" s="312">
        <v>15000000</v>
      </c>
      <c r="BC75" s="397">
        <v>19851981</v>
      </c>
      <c r="BD75" s="312">
        <v>16000000</v>
      </c>
      <c r="BE75" s="312">
        <v>17000000</v>
      </c>
      <c r="BF75" s="312">
        <v>15723084</v>
      </c>
      <c r="BG75" s="312">
        <v>15770000</v>
      </c>
      <c r="BH75" s="313">
        <v>16934480.989999998</v>
      </c>
      <c r="BI75" s="312">
        <v>15780000</v>
      </c>
      <c r="BJ75" s="312">
        <v>15800000</v>
      </c>
      <c r="BK75" s="312">
        <v>22107524</v>
      </c>
      <c r="BL75" s="312">
        <v>22500000</v>
      </c>
      <c r="BM75" s="313">
        <v>25814790</v>
      </c>
      <c r="BN75" s="312">
        <v>23000000</v>
      </c>
      <c r="BO75" s="312">
        <v>23000000</v>
      </c>
      <c r="BP75" s="312">
        <v>14606771</v>
      </c>
      <c r="BQ75" s="312">
        <v>11368000</v>
      </c>
      <c r="BR75" s="386">
        <v>14630451.689999999</v>
      </c>
      <c r="BS75" s="312">
        <v>11450000</v>
      </c>
      <c r="BT75" s="312">
        <v>11500000</v>
      </c>
      <c r="BU75" s="312">
        <v>5725599.2000000002</v>
      </c>
      <c r="BV75" s="312">
        <v>6000000</v>
      </c>
      <c r="BW75" s="313">
        <v>6639875.0899999999</v>
      </c>
      <c r="BX75" s="312">
        <v>6300000</v>
      </c>
      <c r="BY75" s="312">
        <v>6500000</v>
      </c>
      <c r="BZ75" s="312">
        <v>9568905.8499999996</v>
      </c>
      <c r="CA75" s="312">
        <v>7000000</v>
      </c>
      <c r="CB75" s="313">
        <v>9511233</v>
      </c>
      <c r="CC75" s="312">
        <v>7500000</v>
      </c>
      <c r="CD75" s="312">
        <v>8000000</v>
      </c>
      <c r="CE75" s="312">
        <v>2426824.0299999998</v>
      </c>
      <c r="CF75" s="312">
        <v>2500000</v>
      </c>
      <c r="CG75" s="313">
        <v>3545908.35</v>
      </c>
      <c r="CH75" s="312">
        <v>2550000</v>
      </c>
      <c r="CI75" s="312">
        <v>2600000</v>
      </c>
      <c r="CJ75" s="312">
        <v>7500093.6500000004</v>
      </c>
      <c r="CK75" s="312">
        <v>7025000</v>
      </c>
      <c r="CL75" s="313">
        <v>7792560</v>
      </c>
      <c r="CM75" s="312">
        <v>7600000</v>
      </c>
      <c r="CN75" s="312">
        <v>7600000</v>
      </c>
      <c r="CO75" s="312">
        <v>819017.05</v>
      </c>
      <c r="CP75" s="312">
        <v>950000</v>
      </c>
      <c r="CQ75" s="313">
        <v>684957.21</v>
      </c>
      <c r="CR75" s="312">
        <v>950001</v>
      </c>
      <c r="CS75" s="312">
        <v>950002</v>
      </c>
      <c r="CT75" s="228" t="s">
        <v>71</v>
      </c>
    </row>
    <row r="76" spans="1:98" ht="54.75" customHeight="1" x14ac:dyDescent="0.25">
      <c r="A76" s="316" t="s">
        <v>470</v>
      </c>
      <c r="B76" s="293" t="s">
        <v>498</v>
      </c>
      <c r="C76" s="312">
        <f t="shared" si="35"/>
        <v>127691113.03999999</v>
      </c>
      <c r="D76" s="312">
        <f t="shared" si="35"/>
        <v>129970600</v>
      </c>
      <c r="E76" s="312">
        <f t="shared" si="35"/>
        <v>141061838.60999998</v>
      </c>
      <c r="F76" s="312">
        <f t="shared" si="35"/>
        <v>136756000</v>
      </c>
      <c r="G76" s="312">
        <f t="shared" si="35"/>
        <v>143224000</v>
      </c>
      <c r="H76" s="312">
        <v>3982600</v>
      </c>
      <c r="I76" s="312">
        <v>3982600</v>
      </c>
      <c r="J76" s="313">
        <v>4400309</v>
      </c>
      <c r="K76" s="312">
        <v>4500000</v>
      </c>
      <c r="L76" s="312">
        <v>5000000</v>
      </c>
      <c r="M76" s="312">
        <v>6104397</v>
      </c>
      <c r="N76" s="312">
        <v>4801000</v>
      </c>
      <c r="O76" s="313">
        <v>6490376</v>
      </c>
      <c r="P76" s="312">
        <v>4000000</v>
      </c>
      <c r="Q76" s="312">
        <v>4000000</v>
      </c>
      <c r="R76" s="312">
        <v>5200000</v>
      </c>
      <c r="S76" s="312">
        <v>5200000</v>
      </c>
      <c r="T76" s="313">
        <v>4091971.6</v>
      </c>
      <c r="U76" s="312">
        <v>5200000</v>
      </c>
      <c r="V76" s="312">
        <v>5200000</v>
      </c>
      <c r="W76" s="312">
        <v>8990000</v>
      </c>
      <c r="X76" s="312">
        <v>10000000</v>
      </c>
      <c r="Y76" s="313">
        <v>6094190.7699999996</v>
      </c>
      <c r="Z76" s="312">
        <v>11000000</v>
      </c>
      <c r="AA76" s="312">
        <v>12000000</v>
      </c>
      <c r="AB76" s="312">
        <v>6268600</v>
      </c>
      <c r="AC76" s="312">
        <v>7237000</v>
      </c>
      <c r="AD76" s="313">
        <v>8046440</v>
      </c>
      <c r="AE76" s="312">
        <v>8610000</v>
      </c>
      <c r="AF76" s="312">
        <v>10035000</v>
      </c>
      <c r="AG76" s="312">
        <v>7858352.1699999999</v>
      </c>
      <c r="AH76" s="312">
        <v>8000000</v>
      </c>
      <c r="AI76" s="386">
        <v>10295390</v>
      </c>
      <c r="AJ76" s="312">
        <v>8100000</v>
      </c>
      <c r="AK76" s="312">
        <v>8200000</v>
      </c>
      <c r="AL76" s="312">
        <v>0</v>
      </c>
      <c r="AM76" s="312">
        <v>0</v>
      </c>
      <c r="AN76" s="313"/>
      <c r="AO76" s="312">
        <v>0</v>
      </c>
      <c r="AP76" s="312">
        <v>0</v>
      </c>
      <c r="AQ76" s="312">
        <v>14474555.199999999</v>
      </c>
      <c r="AR76" s="312">
        <v>17000000</v>
      </c>
      <c r="AS76" s="313">
        <v>18507842.829999998</v>
      </c>
      <c r="AT76" s="312">
        <v>18000000</v>
      </c>
      <c r="AU76" s="312">
        <v>19000000</v>
      </c>
      <c r="AV76" s="312">
        <v>9775998.2699999996</v>
      </c>
      <c r="AW76" s="312">
        <v>9800000</v>
      </c>
      <c r="AX76" s="313">
        <v>10177367.279999999</v>
      </c>
      <c r="AY76" s="312">
        <v>10500000</v>
      </c>
      <c r="AZ76" s="312">
        <v>10500000</v>
      </c>
      <c r="BA76" s="312">
        <v>8374268.0999999996</v>
      </c>
      <c r="BB76" s="312">
        <v>9000000</v>
      </c>
      <c r="BC76" s="397">
        <v>8074217</v>
      </c>
      <c r="BD76" s="312">
        <v>10000000</v>
      </c>
      <c r="BE76" s="312">
        <v>11000000</v>
      </c>
      <c r="BF76" s="312">
        <v>10561433</v>
      </c>
      <c r="BG76" s="312">
        <v>10670000</v>
      </c>
      <c r="BH76" s="313">
        <v>11772973.23</v>
      </c>
      <c r="BI76" s="312">
        <v>11046000</v>
      </c>
      <c r="BJ76" s="312">
        <v>11139000</v>
      </c>
      <c r="BK76" s="312">
        <v>18919452</v>
      </c>
      <c r="BL76" s="312">
        <v>20000000</v>
      </c>
      <c r="BM76" s="313">
        <v>22770723</v>
      </c>
      <c r="BN76" s="312">
        <v>20500000</v>
      </c>
      <c r="BO76" s="312">
        <v>20500000</v>
      </c>
      <c r="BP76" s="312">
        <v>9969625</v>
      </c>
      <c r="BQ76" s="312">
        <v>9610000</v>
      </c>
      <c r="BR76" s="386">
        <f>10854053+1581150</f>
        <v>12435203</v>
      </c>
      <c r="BS76" s="312">
        <v>9800000</v>
      </c>
      <c r="BT76" s="312">
        <v>9900000</v>
      </c>
      <c r="BU76" s="312">
        <v>4727695.4000000004</v>
      </c>
      <c r="BV76" s="312">
        <v>5000000</v>
      </c>
      <c r="BW76" s="313">
        <v>5479890.6900000004</v>
      </c>
      <c r="BX76" s="312">
        <v>5250000</v>
      </c>
      <c r="BY76" s="312">
        <v>5450000</v>
      </c>
      <c r="BZ76" s="312">
        <v>7603005.8499999996</v>
      </c>
      <c r="CA76" s="312">
        <v>5000000</v>
      </c>
      <c r="CB76" s="313">
        <v>6635130</v>
      </c>
      <c r="CC76" s="312">
        <v>5000000</v>
      </c>
      <c r="CD76" s="312">
        <v>6000000</v>
      </c>
      <c r="CE76" s="312">
        <v>377500</v>
      </c>
      <c r="CF76" s="312">
        <v>500000</v>
      </c>
      <c r="CG76" s="313">
        <v>952140</v>
      </c>
      <c r="CH76" s="312">
        <v>550000</v>
      </c>
      <c r="CI76" s="312">
        <v>600000</v>
      </c>
      <c r="CJ76" s="312">
        <v>3697724</v>
      </c>
      <c r="CK76" s="312">
        <v>3270000</v>
      </c>
      <c r="CL76" s="313">
        <v>4154967</v>
      </c>
      <c r="CM76" s="312">
        <v>3800000</v>
      </c>
      <c r="CN76" s="312">
        <v>3800000</v>
      </c>
      <c r="CO76" s="312">
        <v>805907.05</v>
      </c>
      <c r="CP76" s="312">
        <v>900000</v>
      </c>
      <c r="CQ76" s="313">
        <v>682707.21</v>
      </c>
      <c r="CR76" s="312">
        <v>900000</v>
      </c>
      <c r="CS76" s="312">
        <v>900000</v>
      </c>
      <c r="CT76" s="228" t="s">
        <v>71</v>
      </c>
    </row>
    <row r="77" spans="1:98" ht="52.5" customHeight="1" x14ac:dyDescent="0.25">
      <c r="A77" s="316" t="s">
        <v>661</v>
      </c>
      <c r="B77" s="293" t="s">
        <v>473</v>
      </c>
      <c r="C77" s="172">
        <f>IF(ISNUMBER(C76/C75),C76/C75,"")</f>
        <v>0.71310979642911565</v>
      </c>
      <c r="D77" s="172">
        <f t="shared" ref="D77:CE77" si="36">IF(ISNUMBER(D76/D75),D76/D75,"")</f>
        <v>0.75140827546532907</v>
      </c>
      <c r="E77" s="172">
        <f>IF(ISNUMBER(E76/E75),E76/E75,"")</f>
        <v>0.7061172058284042</v>
      </c>
      <c r="F77" s="172">
        <f t="shared" si="36"/>
        <v>0.75622649438052147</v>
      </c>
      <c r="G77" s="172">
        <f t="shared" si="36"/>
        <v>0.7635151982992755</v>
      </c>
      <c r="H77" s="172">
        <f t="shared" si="36"/>
        <v>0.57408501866720485</v>
      </c>
      <c r="I77" s="172">
        <f t="shared" si="36"/>
        <v>0.58415751672348537</v>
      </c>
      <c r="J77" s="334">
        <f t="shared" si="36"/>
        <v>0.65150990112687124</v>
      </c>
      <c r="K77" s="172">
        <f t="shared" si="36"/>
        <v>0.6</v>
      </c>
      <c r="L77" s="172">
        <f t="shared" si="36"/>
        <v>0.58823529411764708</v>
      </c>
      <c r="M77" s="172">
        <f t="shared" si="36"/>
        <v>0.68827802549214201</v>
      </c>
      <c r="N77" s="172">
        <f t="shared" si="36"/>
        <v>0.67890640212555253</v>
      </c>
      <c r="O77" s="334">
        <f t="shared" si="36"/>
        <v>0.59666250559281242</v>
      </c>
      <c r="P77" s="172">
        <f t="shared" si="36"/>
        <v>0.5714285714285714</v>
      </c>
      <c r="Q77" s="172">
        <f t="shared" si="36"/>
        <v>0.5714285714285714</v>
      </c>
      <c r="R77" s="172">
        <f t="shared" si="36"/>
        <v>0.86276209874685195</v>
      </c>
      <c r="S77" s="172">
        <f t="shared" si="36"/>
        <v>0.83870967741935487</v>
      </c>
      <c r="T77" s="334">
        <f t="shared" si="36"/>
        <v>0.78901223651551755</v>
      </c>
      <c r="U77" s="172">
        <f t="shared" si="36"/>
        <v>0.83870967741935487</v>
      </c>
      <c r="V77" s="172">
        <f t="shared" si="36"/>
        <v>0.83870967741935487</v>
      </c>
      <c r="W77" s="172">
        <f t="shared" si="36"/>
        <v>0.89213059442294329</v>
      </c>
      <c r="X77" s="172">
        <f t="shared" si="36"/>
        <v>0.90909090909090906</v>
      </c>
      <c r="Y77" s="334">
        <f t="shared" si="36"/>
        <v>0.64630340142438047</v>
      </c>
      <c r="Z77" s="172">
        <f t="shared" si="36"/>
        <v>0.91666666666666663</v>
      </c>
      <c r="AA77" s="172">
        <f t="shared" si="36"/>
        <v>0.92307692307692313</v>
      </c>
      <c r="AB77" s="172">
        <f t="shared" si="36"/>
        <v>0.90796731688459131</v>
      </c>
      <c r="AC77" s="172">
        <f t="shared" si="36"/>
        <v>0.93176258529676836</v>
      </c>
      <c r="AD77" s="334">
        <f t="shared" si="36"/>
        <v>0.90875599394918605</v>
      </c>
      <c r="AE77" s="172">
        <f t="shared" si="36"/>
        <v>0.94511525795828755</v>
      </c>
      <c r="AF77" s="172">
        <f t="shared" si="36"/>
        <v>0.95253915519696253</v>
      </c>
      <c r="AG77" s="172">
        <f t="shared" si="36"/>
        <v>0.4876013210132405</v>
      </c>
      <c r="AH77" s="172">
        <f t="shared" si="36"/>
        <v>0.49079754601226994</v>
      </c>
      <c r="AI77" s="367">
        <f t="shared" si="36"/>
        <v>0.48888952319974149</v>
      </c>
      <c r="AJ77" s="172">
        <f t="shared" si="36"/>
        <v>0.47093023255813954</v>
      </c>
      <c r="AK77" s="172">
        <f t="shared" si="36"/>
        <v>0.4632768361581921</v>
      </c>
      <c r="AL77" s="172">
        <f t="shared" si="36"/>
        <v>0</v>
      </c>
      <c r="AM77" s="172">
        <f t="shared" si="36"/>
        <v>0</v>
      </c>
      <c r="AN77" s="334" t="str">
        <f t="shared" si="36"/>
        <v/>
      </c>
      <c r="AO77" s="172">
        <f t="shared" si="36"/>
        <v>0</v>
      </c>
      <c r="AP77" s="172">
        <f t="shared" si="36"/>
        <v>0</v>
      </c>
      <c r="AQ77" s="172">
        <f t="shared" si="36"/>
        <v>0.93767667893852691</v>
      </c>
      <c r="AR77" s="172">
        <f t="shared" si="36"/>
        <v>0.94444444444444442</v>
      </c>
      <c r="AS77" s="334">
        <f t="shared" si="36"/>
        <v>0.99227426325968426</v>
      </c>
      <c r="AT77" s="172">
        <f t="shared" si="36"/>
        <v>0.94736842105263153</v>
      </c>
      <c r="AU77" s="172">
        <f t="shared" si="36"/>
        <v>0.95</v>
      </c>
      <c r="AV77" s="172">
        <f t="shared" si="36"/>
        <v>0.79035168230702524</v>
      </c>
      <c r="AW77" s="172">
        <f t="shared" si="36"/>
        <v>0.89090909090909087</v>
      </c>
      <c r="AX77" s="334">
        <f t="shared" si="36"/>
        <v>0.75095470775524509</v>
      </c>
      <c r="AY77" s="172">
        <f t="shared" si="36"/>
        <v>0.95454545454545459</v>
      </c>
      <c r="AZ77" s="172">
        <f t="shared" si="36"/>
        <v>0.95454545454545459</v>
      </c>
      <c r="BA77" s="172">
        <f t="shared" si="36"/>
        <v>0.4794707931821367</v>
      </c>
      <c r="BB77" s="172">
        <f t="shared" si="36"/>
        <v>0.6</v>
      </c>
      <c r="BC77" s="398">
        <f t="shared" si="36"/>
        <v>0.40672097157457487</v>
      </c>
      <c r="BD77" s="172">
        <f t="shared" si="36"/>
        <v>0.625</v>
      </c>
      <c r="BE77" s="172">
        <f t="shared" si="36"/>
        <v>0.6470588235294118</v>
      </c>
      <c r="BF77" s="172">
        <f t="shared" si="36"/>
        <v>0.671715103729014</v>
      </c>
      <c r="BG77" s="172">
        <f t="shared" si="36"/>
        <v>0.6766011414077362</v>
      </c>
      <c r="BH77" s="334">
        <f t="shared" si="36"/>
        <v>0.6952072069378491</v>
      </c>
      <c r="BI77" s="172">
        <f t="shared" si="36"/>
        <v>0.7</v>
      </c>
      <c r="BJ77" s="172">
        <f t="shared" si="36"/>
        <v>0.70499999999999996</v>
      </c>
      <c r="BK77" s="172">
        <f t="shared" si="36"/>
        <v>0.85579244423753653</v>
      </c>
      <c r="BL77" s="172">
        <f t="shared" si="36"/>
        <v>0.88888888888888884</v>
      </c>
      <c r="BM77" s="334">
        <f t="shared" si="36"/>
        <v>0.88208050501282409</v>
      </c>
      <c r="BN77" s="172">
        <f t="shared" si="36"/>
        <v>0.89130434782608692</v>
      </c>
      <c r="BO77" s="172">
        <f t="shared" si="36"/>
        <v>0.89130434782608692</v>
      </c>
      <c r="BP77" s="172">
        <f t="shared" si="36"/>
        <v>0.68253449034013058</v>
      </c>
      <c r="BQ77" s="172">
        <f t="shared" si="36"/>
        <v>0.84535538353272344</v>
      </c>
      <c r="BR77" s="334">
        <f t="shared" si="36"/>
        <v>0.84995345758870422</v>
      </c>
      <c r="BS77" s="172">
        <f t="shared" si="36"/>
        <v>0.85589519650655022</v>
      </c>
      <c r="BT77" s="172">
        <f t="shared" si="36"/>
        <v>0.86086956521739133</v>
      </c>
      <c r="BU77" s="172">
        <f t="shared" si="36"/>
        <v>0.82571190103561565</v>
      </c>
      <c r="BV77" s="172">
        <f t="shared" si="36"/>
        <v>0.83333333333333337</v>
      </c>
      <c r="BW77" s="334">
        <f t="shared" si="36"/>
        <v>0.82530026780970678</v>
      </c>
      <c r="BX77" s="172">
        <f t="shared" si="36"/>
        <v>0.83333333333333337</v>
      </c>
      <c r="BY77" s="172">
        <f t="shared" si="36"/>
        <v>0.83846153846153848</v>
      </c>
      <c r="BZ77" s="172">
        <f t="shared" si="36"/>
        <v>0.79455331353270653</v>
      </c>
      <c r="CA77" s="172">
        <f t="shared" si="36"/>
        <v>0.7142857142857143</v>
      </c>
      <c r="CB77" s="334">
        <f t="shared" si="36"/>
        <v>0.69760986824736604</v>
      </c>
      <c r="CC77" s="172">
        <f t="shared" si="36"/>
        <v>0.66666666666666663</v>
      </c>
      <c r="CD77" s="172">
        <f t="shared" si="36"/>
        <v>0.75</v>
      </c>
      <c r="CE77" s="172">
        <f t="shared" si="36"/>
        <v>0.15555309957928842</v>
      </c>
      <c r="CF77" s="172">
        <f t="shared" ref="CF77:CS77" si="37">IF(ISNUMBER(CF76/CF75),CF76/CF75,"")</f>
        <v>0.2</v>
      </c>
      <c r="CG77" s="334">
        <f t="shared" si="37"/>
        <v>0.26851793842895005</v>
      </c>
      <c r="CH77" s="172">
        <f t="shared" si="37"/>
        <v>0.21568627450980393</v>
      </c>
      <c r="CI77" s="172">
        <f t="shared" si="37"/>
        <v>0.23076923076923078</v>
      </c>
      <c r="CJ77" s="172">
        <f t="shared" si="37"/>
        <v>0.49302371044393556</v>
      </c>
      <c r="CK77" s="172">
        <f t="shared" si="37"/>
        <v>0.46548042704626336</v>
      </c>
      <c r="CL77" s="334">
        <f t="shared" si="37"/>
        <v>0.53319666451076408</v>
      </c>
      <c r="CM77" s="172">
        <f t="shared" si="37"/>
        <v>0.5</v>
      </c>
      <c r="CN77" s="172">
        <f t="shared" si="37"/>
        <v>0.5</v>
      </c>
      <c r="CO77" s="172">
        <f t="shared" si="37"/>
        <v>0.98399300722738314</v>
      </c>
      <c r="CP77" s="172">
        <f t="shared" si="37"/>
        <v>0.94736842105263153</v>
      </c>
      <c r="CQ77" s="334">
        <f t="shared" si="37"/>
        <v>0.99671512327025513</v>
      </c>
      <c r="CR77" s="172">
        <f t="shared" si="37"/>
        <v>0.94736742382376438</v>
      </c>
      <c r="CS77" s="172">
        <f t="shared" si="37"/>
        <v>0.94736642659699666</v>
      </c>
      <c r="CT77" s="228"/>
    </row>
  </sheetData>
  <sheetProtection formatCells="0" formatColumns="0" formatRows="0" autoFilter="0" pivotTables="0"/>
  <autoFilter ref="A3:G3"/>
  <mergeCells count="22">
    <mergeCell ref="AV2:AZ2"/>
    <mergeCell ref="A2:A3"/>
    <mergeCell ref="B2:B3"/>
    <mergeCell ref="C2:G2"/>
    <mergeCell ref="H2:L2"/>
    <mergeCell ref="M2:Q2"/>
    <mergeCell ref="R2:V2"/>
    <mergeCell ref="W2:AA2"/>
    <mergeCell ref="AB2:AF2"/>
    <mergeCell ref="AG2:AK2"/>
    <mergeCell ref="AL2:AP2"/>
    <mergeCell ref="AQ2:AU2"/>
    <mergeCell ref="CE2:CI2"/>
    <mergeCell ref="CJ2:CN2"/>
    <mergeCell ref="CO2:CS2"/>
    <mergeCell ref="CT2:CT3"/>
    <mergeCell ref="BA2:BE2"/>
    <mergeCell ref="BF2:BJ2"/>
    <mergeCell ref="BK2:BO2"/>
    <mergeCell ref="BP2:BT2"/>
    <mergeCell ref="BU2:BY2"/>
    <mergeCell ref="BZ2:CD2"/>
  </mergeCells>
  <pageMargins left="0.70866141732283472" right="0.70866141732283472" top="0.74803149606299213" bottom="0.74803149606299213" header="0.31496062992125984" footer="0.31496062992125984"/>
  <pageSetup paperSize="9" scale="73" fitToHeight="3" orientation="landscape" r:id="rId1"/>
  <colBreaks count="10" manualBreakCount="10">
    <brk id="7" max="1048575" man="1"/>
    <brk id="12" max="1048575" man="1"/>
    <brk id="22" max="53" man="1"/>
    <brk id="32" max="1048575" man="1"/>
    <brk id="42" max="53" man="1"/>
    <brk id="47" max="53" man="1"/>
    <brk id="52" max="53" man="1"/>
    <brk id="67" max="53" man="1"/>
    <brk id="77" max="1048575" man="1"/>
    <brk id="87" max="104857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dimension ref="A1:BZ63"/>
  <sheetViews>
    <sheetView showGridLines="0" showZeros="0" zoomScale="75" zoomScaleNormal="75" workbookViewId="0">
      <pane xSplit="2" ySplit="3" topLeftCell="C22" activePane="bottomRight" state="frozen"/>
      <selection pane="topRight" activeCell="C1" sqref="C1"/>
      <selection pane="bottomLeft" activeCell="A4" sqref="A4"/>
      <selection pane="bottomRight" activeCell="C1" sqref="C1:F1048576"/>
    </sheetView>
  </sheetViews>
  <sheetFormatPr defaultRowHeight="15.75" x14ac:dyDescent="0.25"/>
  <cols>
    <col min="1" max="1" width="4.5" style="285" customWidth="1"/>
    <col min="2" max="2" width="80.5" style="286" customWidth="1"/>
    <col min="3" max="6" width="11.125" style="287" customWidth="1"/>
    <col min="7" max="74" width="10.125" style="288" customWidth="1"/>
    <col min="75" max="75" width="12.625" style="288" bestFit="1" customWidth="1"/>
    <col min="76" max="78" width="10.125" style="288" customWidth="1"/>
    <col min="79" max="16384" width="9" style="289"/>
  </cols>
  <sheetData>
    <row r="1" spans="1:78" x14ac:dyDescent="0.25">
      <c r="B1" s="286" t="s">
        <v>234</v>
      </c>
    </row>
    <row r="2" spans="1:78" x14ac:dyDescent="0.25">
      <c r="A2" s="462" t="s">
        <v>0</v>
      </c>
      <c r="B2" s="463" t="s">
        <v>268</v>
      </c>
      <c r="C2" s="464" t="s">
        <v>228</v>
      </c>
      <c r="D2" s="465"/>
      <c r="E2" s="465"/>
      <c r="F2" s="466"/>
      <c r="G2" s="477" t="s">
        <v>93</v>
      </c>
      <c r="H2" s="478"/>
      <c r="I2" s="478"/>
      <c r="J2" s="479"/>
      <c r="K2" s="477" t="s">
        <v>156</v>
      </c>
      <c r="L2" s="478"/>
      <c r="M2" s="478"/>
      <c r="N2" s="479"/>
      <c r="O2" s="477" t="s">
        <v>220</v>
      </c>
      <c r="P2" s="478"/>
      <c r="Q2" s="478"/>
      <c r="R2" s="479"/>
      <c r="S2" s="477" t="s">
        <v>142</v>
      </c>
      <c r="T2" s="478"/>
      <c r="U2" s="478"/>
      <c r="V2" s="479"/>
      <c r="W2" s="477" t="s">
        <v>92</v>
      </c>
      <c r="X2" s="478"/>
      <c r="Y2" s="478"/>
      <c r="Z2" s="479"/>
      <c r="AA2" s="480" t="s">
        <v>116</v>
      </c>
      <c r="AB2" s="480"/>
      <c r="AC2" s="480"/>
      <c r="AD2" s="480"/>
      <c r="AE2" s="480" t="s">
        <v>405</v>
      </c>
      <c r="AF2" s="480"/>
      <c r="AG2" s="480"/>
      <c r="AH2" s="480"/>
      <c r="AI2" s="480" t="s">
        <v>181</v>
      </c>
      <c r="AJ2" s="480"/>
      <c r="AK2" s="480"/>
      <c r="AL2" s="480"/>
      <c r="AM2" s="477" t="s">
        <v>162</v>
      </c>
      <c r="AN2" s="478"/>
      <c r="AO2" s="478"/>
      <c r="AP2" s="479"/>
      <c r="AQ2" s="477" t="s">
        <v>196</v>
      </c>
      <c r="AR2" s="478"/>
      <c r="AS2" s="478"/>
      <c r="AT2" s="479"/>
      <c r="AU2" s="477" t="s">
        <v>132</v>
      </c>
      <c r="AV2" s="478"/>
      <c r="AW2" s="478"/>
      <c r="AX2" s="479"/>
      <c r="AY2" s="477" t="s">
        <v>210</v>
      </c>
      <c r="AZ2" s="478"/>
      <c r="BA2" s="478"/>
      <c r="BB2" s="479"/>
      <c r="BC2" s="477" t="s">
        <v>217</v>
      </c>
      <c r="BD2" s="478"/>
      <c r="BE2" s="478"/>
      <c r="BF2" s="479"/>
      <c r="BG2" s="477" t="s">
        <v>121</v>
      </c>
      <c r="BH2" s="478"/>
      <c r="BI2" s="478"/>
      <c r="BJ2" s="479"/>
      <c r="BK2" s="477" t="s">
        <v>170</v>
      </c>
      <c r="BL2" s="478"/>
      <c r="BM2" s="478"/>
      <c r="BN2" s="479"/>
      <c r="BO2" s="477" t="s">
        <v>167</v>
      </c>
      <c r="BP2" s="478"/>
      <c r="BQ2" s="478"/>
      <c r="BR2" s="479"/>
      <c r="BS2" s="477" t="s">
        <v>158</v>
      </c>
      <c r="BT2" s="478"/>
      <c r="BU2" s="478"/>
      <c r="BV2" s="479"/>
      <c r="BW2" s="477" t="s">
        <v>105</v>
      </c>
      <c r="BX2" s="478"/>
      <c r="BY2" s="478"/>
      <c r="BZ2" s="479"/>
    </row>
    <row r="3" spans="1:78" x14ac:dyDescent="0.25">
      <c r="A3" s="462"/>
      <c r="B3" s="463"/>
      <c r="C3" s="290">
        <v>2017</v>
      </c>
      <c r="D3" s="290">
        <v>2018</v>
      </c>
      <c r="E3" s="290">
        <v>2019</v>
      </c>
      <c r="F3" s="290">
        <v>2020</v>
      </c>
      <c r="G3" s="291">
        <v>2017</v>
      </c>
      <c r="H3" s="291">
        <v>2018</v>
      </c>
      <c r="I3" s="291">
        <v>2019</v>
      </c>
      <c r="J3" s="291">
        <v>2020</v>
      </c>
      <c r="K3" s="291">
        <v>2017</v>
      </c>
      <c r="L3" s="291">
        <v>2018</v>
      </c>
      <c r="M3" s="291">
        <v>2019</v>
      </c>
      <c r="N3" s="291">
        <v>2020</v>
      </c>
      <c r="O3" s="291">
        <v>2017</v>
      </c>
      <c r="P3" s="291">
        <v>2018</v>
      </c>
      <c r="Q3" s="291">
        <v>2019</v>
      </c>
      <c r="R3" s="291">
        <v>2020</v>
      </c>
      <c r="S3" s="291">
        <v>2017</v>
      </c>
      <c r="T3" s="291">
        <v>2018</v>
      </c>
      <c r="U3" s="291">
        <v>2019</v>
      </c>
      <c r="V3" s="291">
        <v>2020</v>
      </c>
      <c r="W3" s="291">
        <v>2017</v>
      </c>
      <c r="X3" s="291">
        <v>2018</v>
      </c>
      <c r="Y3" s="291">
        <v>2019</v>
      </c>
      <c r="Z3" s="291">
        <v>2020</v>
      </c>
      <c r="AA3" s="291">
        <v>2017</v>
      </c>
      <c r="AB3" s="291">
        <v>2018</v>
      </c>
      <c r="AC3" s="291">
        <v>2019</v>
      </c>
      <c r="AD3" s="291">
        <v>2020</v>
      </c>
      <c r="AE3" s="291">
        <v>2017</v>
      </c>
      <c r="AF3" s="291">
        <v>2018</v>
      </c>
      <c r="AG3" s="291">
        <v>2019</v>
      </c>
      <c r="AH3" s="291">
        <v>2020</v>
      </c>
      <c r="AI3" s="291">
        <v>2017</v>
      </c>
      <c r="AJ3" s="291">
        <v>2018</v>
      </c>
      <c r="AK3" s="291">
        <v>2019</v>
      </c>
      <c r="AL3" s="291">
        <v>2020</v>
      </c>
      <c r="AM3" s="291">
        <v>2017</v>
      </c>
      <c r="AN3" s="291">
        <v>2018</v>
      </c>
      <c r="AO3" s="291">
        <v>2019</v>
      </c>
      <c r="AP3" s="291">
        <v>2020</v>
      </c>
      <c r="AQ3" s="291">
        <v>2017</v>
      </c>
      <c r="AR3" s="291">
        <v>2018</v>
      </c>
      <c r="AS3" s="291">
        <v>2019</v>
      </c>
      <c r="AT3" s="291">
        <v>2020</v>
      </c>
      <c r="AU3" s="291">
        <v>2017</v>
      </c>
      <c r="AV3" s="291">
        <v>2018</v>
      </c>
      <c r="AW3" s="291">
        <v>2019</v>
      </c>
      <c r="AX3" s="291">
        <v>2020</v>
      </c>
      <c r="AY3" s="291">
        <v>2017</v>
      </c>
      <c r="AZ3" s="291">
        <v>2018</v>
      </c>
      <c r="BA3" s="291">
        <v>2019</v>
      </c>
      <c r="BB3" s="291">
        <v>2020</v>
      </c>
      <c r="BC3" s="291">
        <v>2017</v>
      </c>
      <c r="BD3" s="291">
        <v>2018</v>
      </c>
      <c r="BE3" s="291">
        <v>2019</v>
      </c>
      <c r="BF3" s="291">
        <v>2020</v>
      </c>
      <c r="BG3" s="291">
        <v>2017</v>
      </c>
      <c r="BH3" s="291">
        <v>2018</v>
      </c>
      <c r="BI3" s="291">
        <v>2019</v>
      </c>
      <c r="BJ3" s="291">
        <v>2020</v>
      </c>
      <c r="BK3" s="291">
        <v>2017</v>
      </c>
      <c r="BL3" s="291">
        <v>2018</v>
      </c>
      <c r="BM3" s="291">
        <v>2019</v>
      </c>
      <c r="BN3" s="291">
        <v>2020</v>
      </c>
      <c r="BO3" s="291">
        <v>2017</v>
      </c>
      <c r="BP3" s="291">
        <v>2018</v>
      </c>
      <c r="BQ3" s="291">
        <v>2019</v>
      </c>
      <c r="BR3" s="291">
        <v>2020</v>
      </c>
      <c r="BS3" s="291">
        <v>2017</v>
      </c>
      <c r="BT3" s="291">
        <v>2018</v>
      </c>
      <c r="BU3" s="291">
        <v>2019</v>
      </c>
      <c r="BV3" s="291">
        <v>2020</v>
      </c>
      <c r="BW3" s="291">
        <v>2017</v>
      </c>
      <c r="BX3" s="291">
        <v>2018</v>
      </c>
      <c r="BY3" s="291">
        <v>2019</v>
      </c>
      <c r="BZ3" s="291">
        <v>2020</v>
      </c>
    </row>
    <row r="4" spans="1:78" x14ac:dyDescent="0.25">
      <c r="A4" s="292">
        <v>1</v>
      </c>
      <c r="B4" s="293" t="str">
        <f>'Показатели и индикаторы'!B4</f>
        <v>Численность руководителей и педагогических работников (чел.)</v>
      </c>
      <c r="C4" s="294">
        <f>'Показатели и индикаторы'!C4</f>
        <v>987</v>
      </c>
      <c r="D4" s="294">
        <f>'Показатели и индикаторы'!D4</f>
        <v>1002</v>
      </c>
      <c r="E4" s="294">
        <f>'Показатели и индикаторы'!F4</f>
        <v>1008</v>
      </c>
      <c r="F4" s="294">
        <f>'Показатели и индикаторы'!G4</f>
        <v>1014</v>
      </c>
      <c r="G4" s="295">
        <f>'Показатели и индикаторы'!H4</f>
        <v>81</v>
      </c>
      <c r="H4" s="295">
        <f>'Показатели и индикаторы'!I4</f>
        <v>77</v>
      </c>
      <c r="I4" s="295">
        <f>'Показатели и индикаторы'!K4</f>
        <v>77</v>
      </c>
      <c r="J4" s="295">
        <f>'Показатели и индикаторы'!L4</f>
        <v>77</v>
      </c>
      <c r="K4" s="295">
        <f>'Показатели и индикаторы'!M4</f>
        <v>55</v>
      </c>
      <c r="L4" s="295">
        <f>'Показатели и индикаторы'!N4</f>
        <v>55</v>
      </c>
      <c r="M4" s="295">
        <f>'Показатели и индикаторы'!P4</f>
        <v>56</v>
      </c>
      <c r="N4" s="295">
        <f>'Показатели и индикаторы'!Q4</f>
        <v>56</v>
      </c>
      <c r="O4" s="295">
        <f>'Показатели и индикаторы'!R4</f>
        <v>53</v>
      </c>
      <c r="P4" s="295">
        <f>'Показатели и индикаторы'!S4</f>
        <v>55</v>
      </c>
      <c r="Q4" s="295">
        <f>'Показатели и индикаторы'!U4</f>
        <v>55</v>
      </c>
      <c r="R4" s="295">
        <f>'Показатели и индикаторы'!V4</f>
        <v>55</v>
      </c>
      <c r="S4" s="120">
        <f>'Показатели и индикаторы'!W4</f>
        <v>30</v>
      </c>
      <c r="T4" s="120">
        <f>'Показатели и индикаторы'!X4</f>
        <v>33</v>
      </c>
      <c r="U4" s="120">
        <f>'Показатели и индикаторы'!Z4</f>
        <v>33</v>
      </c>
      <c r="V4" s="120">
        <f>'Показатели и индикаторы'!AA4</f>
        <v>34</v>
      </c>
      <c r="W4" s="295">
        <f>'Показатели и индикаторы'!AB4</f>
        <v>50</v>
      </c>
      <c r="X4" s="295">
        <f>'Показатели и индикаторы'!AC4</f>
        <v>54</v>
      </c>
      <c r="Y4" s="295">
        <f>'Показатели и индикаторы'!AE4</f>
        <v>54</v>
      </c>
      <c r="Z4" s="295">
        <f>'Показатели и индикаторы'!AF4</f>
        <v>54</v>
      </c>
      <c r="AA4" s="295">
        <f>'Показатели и индикаторы'!AG4</f>
        <v>107</v>
      </c>
      <c r="AB4" s="295">
        <f>'Показатели и индикаторы'!AH4</f>
        <v>110</v>
      </c>
      <c r="AC4" s="295">
        <f>'Показатели и индикаторы'!AJ4</f>
        <v>112</v>
      </c>
      <c r="AD4" s="295">
        <f>'Показатели и индикаторы'!AK4</f>
        <v>112</v>
      </c>
      <c r="AE4" s="295">
        <f>'Показатели и индикаторы'!AL4</f>
        <v>53</v>
      </c>
      <c r="AF4" s="295">
        <f>'Показатели и индикаторы'!AM4</f>
        <v>54</v>
      </c>
      <c r="AG4" s="295">
        <f>'Показатели и индикаторы'!AO4</f>
        <v>54</v>
      </c>
      <c r="AH4" s="295">
        <f>'Показатели и индикаторы'!AP4</f>
        <v>54</v>
      </c>
      <c r="AI4" s="295">
        <f>'Показатели и индикаторы'!AQ4</f>
        <v>71</v>
      </c>
      <c r="AJ4" s="295">
        <f>'Показатели и индикаторы'!AR4</f>
        <v>72</v>
      </c>
      <c r="AK4" s="295">
        <f>'Показатели и индикаторы'!AT4</f>
        <v>72</v>
      </c>
      <c r="AL4" s="295">
        <f>'Показатели и индикаторы'!AU4</f>
        <v>72</v>
      </c>
      <c r="AM4" s="295">
        <f>'Показатели и индикаторы'!AV4</f>
        <v>48</v>
      </c>
      <c r="AN4" s="295">
        <f>'Показатели и индикаторы'!AW4</f>
        <v>50</v>
      </c>
      <c r="AO4" s="295">
        <f>'Показатели и индикаторы'!AY4</f>
        <v>50</v>
      </c>
      <c r="AP4" s="295">
        <f>'Показатели и индикаторы'!AZ4</f>
        <v>50</v>
      </c>
      <c r="AQ4" s="295">
        <f>'Показатели и индикаторы'!BA4</f>
        <v>73</v>
      </c>
      <c r="AR4" s="295">
        <f>'Показатели и индикаторы'!BB4</f>
        <v>73</v>
      </c>
      <c r="AS4" s="295">
        <f>'Показатели и индикаторы'!BD4</f>
        <v>74</v>
      </c>
      <c r="AT4" s="295">
        <f>'Показатели и индикаторы'!BE4</f>
        <v>76</v>
      </c>
      <c r="AU4" s="295">
        <f>'Показатели и индикаторы'!BF4</f>
        <v>74</v>
      </c>
      <c r="AV4" s="295">
        <f>'Показатели и индикаторы'!BG4</f>
        <v>77</v>
      </c>
      <c r="AW4" s="295">
        <f>'Показатели и индикаторы'!BI4</f>
        <v>78</v>
      </c>
      <c r="AX4" s="295">
        <f>'Показатели и индикаторы'!BJ4</f>
        <v>79</v>
      </c>
      <c r="AY4" s="295">
        <f>'Показатели и индикаторы'!BK4</f>
        <v>86</v>
      </c>
      <c r="AZ4" s="295">
        <f>'Показатели и индикаторы'!BL4</f>
        <v>86</v>
      </c>
      <c r="BA4" s="295">
        <f>'Показатели и индикаторы'!BN4</f>
        <v>86</v>
      </c>
      <c r="BB4" s="295">
        <f>'Показатели и индикаторы'!BO4</f>
        <v>86</v>
      </c>
      <c r="BC4" s="295">
        <f>'Показатели и индикаторы'!BP4</f>
        <v>61</v>
      </c>
      <c r="BD4" s="295">
        <f>'Показатели и индикаторы'!BQ4</f>
        <v>61</v>
      </c>
      <c r="BE4" s="295">
        <f>'Показатели и индикаторы'!BS4</f>
        <v>62</v>
      </c>
      <c r="BF4" s="295">
        <f>'Показатели и индикаторы'!BT4</f>
        <v>62</v>
      </c>
      <c r="BG4" s="295">
        <f>'Показатели и индикаторы'!BU4</f>
        <v>32</v>
      </c>
      <c r="BH4" s="295">
        <f>'Показатели и индикаторы'!BV4</f>
        <v>32</v>
      </c>
      <c r="BI4" s="295">
        <f>'Показатели и индикаторы'!BX4</f>
        <v>33</v>
      </c>
      <c r="BJ4" s="295">
        <f>'Показатели и индикаторы'!BY4</f>
        <v>34</v>
      </c>
      <c r="BK4" s="295">
        <f>'Показатели и индикаторы'!BZ4</f>
        <v>25</v>
      </c>
      <c r="BL4" s="295">
        <f>'Показатели и индикаторы'!CA4</f>
        <v>25</v>
      </c>
      <c r="BM4" s="295">
        <f>'Показатели и индикаторы'!CC4</f>
        <v>25</v>
      </c>
      <c r="BN4" s="295">
        <f>'Показатели и индикаторы'!CD4</f>
        <v>25</v>
      </c>
      <c r="BO4" s="295">
        <f>'Показатели и индикаторы'!CE4</f>
        <v>32</v>
      </c>
      <c r="BP4" s="295">
        <f>'Показатели и индикаторы'!CF4</f>
        <v>36</v>
      </c>
      <c r="BQ4" s="295">
        <f>'Показатели и индикаторы'!CH4</f>
        <v>38</v>
      </c>
      <c r="BR4" s="295">
        <f>'Показатели и индикаторы'!CI4</f>
        <v>39</v>
      </c>
      <c r="BS4" s="295">
        <f>'Показатели и индикаторы'!CJ4</f>
        <v>29</v>
      </c>
      <c r="BT4" s="295">
        <f>'Показатели и индикаторы'!CK4</f>
        <v>30</v>
      </c>
      <c r="BU4" s="295">
        <f>'Показатели и индикаторы'!CM4</f>
        <v>30</v>
      </c>
      <c r="BV4" s="295">
        <f>'Показатели и индикаторы'!CN4</f>
        <v>30</v>
      </c>
      <c r="BW4" s="295">
        <f>'Показатели и индикаторы'!CO4</f>
        <v>27</v>
      </c>
      <c r="BX4" s="295">
        <f>'Показатели и индикаторы'!CP4</f>
        <v>22</v>
      </c>
      <c r="BY4" s="295">
        <f>'Показатели и индикаторы'!CR4</f>
        <v>19</v>
      </c>
      <c r="BZ4" s="295">
        <f>'Показатели и индикаторы'!CS4</f>
        <v>19</v>
      </c>
    </row>
    <row r="5" spans="1:78" ht="31.5" x14ac:dyDescent="0.25">
      <c r="A5" s="292" t="s">
        <v>2</v>
      </c>
      <c r="B5" s="293" t="str">
        <f>'Показатели и индикаторы'!B5</f>
        <v>из них - прошедших обучение по дополнительным профессиональным программам (повышение квалификации или профессиональная переподготовка) (чел.)</v>
      </c>
      <c r="C5" s="294">
        <f>'Показатели и индикаторы'!C5</f>
        <v>599</v>
      </c>
      <c r="D5" s="294">
        <f>'Показатели и индикаторы'!D5</f>
        <v>778</v>
      </c>
      <c r="E5" s="294">
        <f>'Показатели и индикаторы'!F5</f>
        <v>881</v>
      </c>
      <c r="F5" s="294">
        <f>'Показатели и индикаторы'!G5</f>
        <v>940</v>
      </c>
      <c r="G5" s="295">
        <f>'Показатели и индикаторы'!H5</f>
        <v>39</v>
      </c>
      <c r="H5" s="295">
        <f>'Показатели и индикаторы'!I5</f>
        <v>60</v>
      </c>
      <c r="I5" s="295">
        <f>'Показатели и индикаторы'!K5</f>
        <v>67</v>
      </c>
      <c r="J5" s="295">
        <f>'Показатели и индикаторы'!L5</f>
        <v>77</v>
      </c>
      <c r="K5" s="295">
        <f>'Показатели и индикаторы'!M5</f>
        <v>24</v>
      </c>
      <c r="L5" s="295">
        <f>'Показатели и индикаторы'!N5</f>
        <v>41</v>
      </c>
      <c r="M5" s="295">
        <f>'Показатели и индикаторы'!P5</f>
        <v>56</v>
      </c>
      <c r="N5" s="295">
        <f>'Показатели и индикаторы'!Q5</f>
        <v>56</v>
      </c>
      <c r="O5" s="295">
        <f>'Показатели и индикаторы'!R5</f>
        <v>35</v>
      </c>
      <c r="P5" s="295">
        <f>'Показатели и индикаторы'!S5</f>
        <v>42</v>
      </c>
      <c r="Q5" s="295">
        <f>'Показатели и индикаторы'!U5</f>
        <v>48</v>
      </c>
      <c r="R5" s="295">
        <f>'Показатели и индикаторы'!V5</f>
        <v>53</v>
      </c>
      <c r="S5" s="120">
        <f>'Показатели и индикаторы'!W5</f>
        <v>26</v>
      </c>
      <c r="T5" s="120">
        <f>'Показатели и индикаторы'!X5</f>
        <v>32</v>
      </c>
      <c r="U5" s="120">
        <f>'Показатели и индикаторы'!Z5</f>
        <v>33</v>
      </c>
      <c r="V5" s="120">
        <f>'Показатели и индикаторы'!AA5</f>
        <v>33</v>
      </c>
      <c r="W5" s="295">
        <f>'Показатели и индикаторы'!AB5</f>
        <v>50</v>
      </c>
      <c r="X5" s="295">
        <f>'Показатели и индикаторы'!AC5</f>
        <v>54</v>
      </c>
      <c r="Y5" s="295">
        <f>'Показатели и индикаторы'!AE5</f>
        <v>54</v>
      </c>
      <c r="Z5" s="295">
        <f>'Показатели и индикаторы'!AF5</f>
        <v>54</v>
      </c>
      <c r="AA5" s="295">
        <f>'Показатели и индикаторы'!AG5</f>
        <v>105</v>
      </c>
      <c r="AB5" s="295">
        <f>'Показатели и индикаторы'!AH5</f>
        <v>107</v>
      </c>
      <c r="AC5" s="295">
        <f>'Показатели и индикаторы'!AJ5</f>
        <v>110</v>
      </c>
      <c r="AD5" s="295">
        <f>'Показатели и индикаторы'!AK5</f>
        <v>112</v>
      </c>
      <c r="AE5" s="295">
        <f>'Показатели и индикаторы'!AL5</f>
        <v>22</v>
      </c>
      <c r="AF5" s="295">
        <f>'Показатели и индикаторы'!AM5</f>
        <v>17</v>
      </c>
      <c r="AG5" s="295">
        <f>'Показатели и индикаторы'!AO5</f>
        <v>16</v>
      </c>
      <c r="AH5" s="295">
        <f>'Показатели и индикаторы'!AP5</f>
        <v>14</v>
      </c>
      <c r="AI5" s="295">
        <f>'Показатели и индикаторы'!AQ5</f>
        <v>18</v>
      </c>
      <c r="AJ5" s="295">
        <f>'Показатели и индикаторы'!AR5</f>
        <v>38</v>
      </c>
      <c r="AK5" s="295">
        <f>'Показатели и индикаторы'!AT5</f>
        <v>58</v>
      </c>
      <c r="AL5" s="295">
        <f>'Показатели и индикаторы'!AU5</f>
        <v>72</v>
      </c>
      <c r="AM5" s="295">
        <f>'Показатели и индикаторы'!AV5</f>
        <v>22</v>
      </c>
      <c r="AN5" s="295">
        <f>'Показатели и индикаторы'!AW5</f>
        <v>30</v>
      </c>
      <c r="AO5" s="295">
        <f>'Показатели и индикаторы'!AY5</f>
        <v>35</v>
      </c>
      <c r="AP5" s="295">
        <f>'Показатели и индикаторы'!AZ5</f>
        <v>40</v>
      </c>
      <c r="AQ5" s="295">
        <f>'Показатели и индикаторы'!BA5</f>
        <v>18</v>
      </c>
      <c r="AR5" s="295">
        <f>'Показатели и индикаторы'!BB5</f>
        <v>32</v>
      </c>
      <c r="AS5" s="295">
        <f>'Показатели и индикаторы'!BD5</f>
        <v>52</v>
      </c>
      <c r="AT5" s="295">
        <f>'Показатели и индикаторы'!BE5</f>
        <v>67</v>
      </c>
      <c r="AU5" s="295">
        <f>'Показатели и индикаторы'!BF5</f>
        <v>39</v>
      </c>
      <c r="AV5" s="295">
        <f>'Показатели и индикаторы'!BG5</f>
        <v>74</v>
      </c>
      <c r="AW5" s="295">
        <f>'Показатели и индикаторы'!BI5</f>
        <v>76</v>
      </c>
      <c r="AX5" s="295">
        <f>'Показатели и индикаторы'!BJ5</f>
        <v>78</v>
      </c>
      <c r="AY5" s="295">
        <f>'Показатели и индикаторы'!BK5</f>
        <v>80</v>
      </c>
      <c r="AZ5" s="295">
        <f>'Показатели и индикаторы'!BL5</f>
        <v>82</v>
      </c>
      <c r="BA5" s="295">
        <f>'Показатели и индикаторы'!BN5</f>
        <v>84</v>
      </c>
      <c r="BB5" s="295">
        <f>'Показатели и индикаторы'!BO5</f>
        <v>84</v>
      </c>
      <c r="BC5" s="295">
        <f>'Показатели и индикаторы'!BP5</f>
        <v>34</v>
      </c>
      <c r="BD5" s="295">
        <f>'Показатели и индикаторы'!BQ5</f>
        <v>45</v>
      </c>
      <c r="BE5" s="295">
        <f>'Показатели и индикаторы'!BS5</f>
        <v>53</v>
      </c>
      <c r="BF5" s="295">
        <f>'Показатели и индикаторы'!BT5</f>
        <v>55</v>
      </c>
      <c r="BG5" s="295">
        <f>'Показатели и индикаторы'!BU5</f>
        <v>25</v>
      </c>
      <c r="BH5" s="295">
        <f>'Показатели и индикаторы'!BV5</f>
        <v>28</v>
      </c>
      <c r="BI5" s="295">
        <f>'Показатели и индикаторы'!BX5</f>
        <v>30</v>
      </c>
      <c r="BJ5" s="295">
        <f>'Показатели и индикаторы'!BY5</f>
        <v>34</v>
      </c>
      <c r="BK5" s="295">
        <f>'Показатели и индикаторы'!BZ5</f>
        <v>10</v>
      </c>
      <c r="BL5" s="295">
        <f>'Показатели и индикаторы'!CA5</f>
        <v>17</v>
      </c>
      <c r="BM5" s="295">
        <f>'Показатели и индикаторы'!CC5</f>
        <v>25</v>
      </c>
      <c r="BN5" s="295">
        <f>'Показатели и индикаторы'!CD5</f>
        <v>25</v>
      </c>
      <c r="BO5" s="295">
        <f>'Показатели и индикаторы'!CE5</f>
        <v>19</v>
      </c>
      <c r="BP5" s="295">
        <f>'Показатели и индикаторы'!CF5</f>
        <v>30</v>
      </c>
      <c r="BQ5" s="295">
        <f>'Показатели и индикаторы'!CH5</f>
        <v>35</v>
      </c>
      <c r="BR5" s="295">
        <f>'Показатели и индикаторы'!CI5</f>
        <v>37</v>
      </c>
      <c r="BS5" s="295">
        <f>'Показатели и индикаторы'!CJ5</f>
        <v>29</v>
      </c>
      <c r="BT5" s="295">
        <f>'Показатели и индикаторы'!CK5</f>
        <v>29</v>
      </c>
      <c r="BU5" s="295">
        <f>'Показатели и индикаторы'!CM5</f>
        <v>30</v>
      </c>
      <c r="BV5" s="295">
        <f>'Показатели и индикаторы'!CN5</f>
        <v>30</v>
      </c>
      <c r="BW5" s="295">
        <f>'Показатели и индикаторы'!CO5</f>
        <v>4</v>
      </c>
      <c r="BX5" s="295">
        <f>'Показатели и индикаторы'!CP5</f>
        <v>20</v>
      </c>
      <c r="BY5" s="295">
        <f>'Показатели и индикаторы'!CR5</f>
        <v>19</v>
      </c>
      <c r="BZ5" s="295">
        <f>'Показатели и индикаторы'!CS5</f>
        <v>19</v>
      </c>
    </row>
    <row r="6" spans="1:78" ht="31.5" x14ac:dyDescent="0.25">
      <c r="A6" s="292" t="s">
        <v>598</v>
      </c>
      <c r="B6" s="293" t="str">
        <f>'Показатели и индикаторы'!B6</f>
        <v>из них - прошедших обучение по дополнительным профессиональным программам (повышение квалификации или профессиональная переподготовка) (чел. за год)</v>
      </c>
      <c r="C6" s="294">
        <f>'Показатели и индикаторы'!C6</f>
        <v>349</v>
      </c>
      <c r="D6" s="294">
        <f>'Показатели и индикаторы'!D6</f>
        <v>316</v>
      </c>
      <c r="E6" s="294">
        <f>'Показатели и индикаторы'!F6</f>
        <v>325</v>
      </c>
      <c r="F6" s="294">
        <f>'Показатели и индикаторы'!G6</f>
        <v>328</v>
      </c>
      <c r="G6" s="295">
        <f>'Показатели и индикаторы'!H6</f>
        <v>12</v>
      </c>
      <c r="H6" s="295">
        <f>'Показатели и индикаторы'!I6</f>
        <v>21</v>
      </c>
      <c r="I6" s="295">
        <f>'Показатели и индикаторы'!K6</f>
        <v>7</v>
      </c>
      <c r="J6" s="295">
        <f>'Показатели и индикаторы'!L6</f>
        <v>10</v>
      </c>
      <c r="K6" s="295">
        <f>'Показатели и индикаторы'!M6</f>
        <v>24</v>
      </c>
      <c r="L6" s="295">
        <f>'Показатели и индикаторы'!N6</f>
        <v>17</v>
      </c>
      <c r="M6" s="295">
        <f>'Показатели и индикаторы'!P6</f>
        <v>18</v>
      </c>
      <c r="N6" s="295">
        <f>'Показатели и индикаторы'!Q6</f>
        <v>18</v>
      </c>
      <c r="O6" s="295">
        <f>'Показатели и индикаторы'!R6</f>
        <v>35</v>
      </c>
      <c r="P6" s="295">
        <f>'Показатели и индикаторы'!S6</f>
        <v>7</v>
      </c>
      <c r="Q6" s="295">
        <f>'Показатели и индикаторы'!U6</f>
        <v>6</v>
      </c>
      <c r="R6" s="295">
        <f>'Показатели и индикаторы'!V6</f>
        <v>40</v>
      </c>
      <c r="S6" s="120">
        <f>'Показатели и индикаторы'!W6</f>
        <v>6</v>
      </c>
      <c r="T6" s="120">
        <f>'Показатели и индикаторы'!X6</f>
        <v>12</v>
      </c>
      <c r="U6" s="120">
        <f>'Показатели и индикаторы'!Z6</f>
        <v>10</v>
      </c>
      <c r="V6" s="120">
        <f>'Показатели и индикаторы'!AA6</f>
        <v>10</v>
      </c>
      <c r="W6" s="295">
        <f>'Показатели и индикаторы'!AB6</f>
        <v>17</v>
      </c>
      <c r="X6" s="295">
        <f>'Показатели и индикаторы'!AC6</f>
        <v>14</v>
      </c>
      <c r="Y6" s="295">
        <f>'Показатели и индикаторы'!AE6</f>
        <v>15</v>
      </c>
      <c r="Z6" s="295">
        <f>'Показатели и индикаторы'!AF6</f>
        <v>15</v>
      </c>
      <c r="AA6" s="295">
        <f>'Показатели и индикаторы'!AG6</f>
        <v>43</v>
      </c>
      <c r="AB6" s="295">
        <f>'Показатели и индикаторы'!AH6</f>
        <v>25</v>
      </c>
      <c r="AC6" s="295">
        <f>'Показатели и индикаторы'!AJ6</f>
        <v>41</v>
      </c>
      <c r="AD6" s="295">
        <f>'Показатели и индикаторы'!AK6</f>
        <v>26</v>
      </c>
      <c r="AE6" s="295">
        <f>'Показатели и индикаторы'!AL6</f>
        <v>0</v>
      </c>
      <c r="AF6" s="295">
        <f>'Показатели и индикаторы'!AM6</f>
        <v>0</v>
      </c>
      <c r="AG6" s="295">
        <f>'Показатели и индикаторы'!AO6</f>
        <v>0</v>
      </c>
      <c r="AH6" s="295">
        <f>'Показатели и индикаторы'!AP6</f>
        <v>0</v>
      </c>
      <c r="AI6" s="295">
        <f>'Показатели и индикаторы'!AQ6</f>
        <v>18</v>
      </c>
      <c r="AJ6" s="295">
        <f>'Показатели и индикаторы'!AR6</f>
        <v>20</v>
      </c>
      <c r="AK6" s="295">
        <f>'Показатели и индикаторы'!AT6</f>
        <v>20</v>
      </c>
      <c r="AL6" s="295">
        <f>'Показатели и индикаторы'!AU6</f>
        <v>20</v>
      </c>
      <c r="AM6" s="295">
        <f>'Показатели и индикаторы'!AV6</f>
        <v>22</v>
      </c>
      <c r="AN6" s="295">
        <f>'Показатели и индикаторы'!AW6</f>
        <v>23</v>
      </c>
      <c r="AO6" s="295">
        <f>'Показатели и индикаторы'!AY6</f>
        <v>23</v>
      </c>
      <c r="AP6" s="295">
        <f>'Показатели и индикаторы'!AZ6</f>
        <v>23</v>
      </c>
      <c r="AQ6" s="295">
        <f>'Показатели и индикаторы'!BA6</f>
        <v>18</v>
      </c>
      <c r="AR6" s="295">
        <f>'Показатели и индикаторы'!BB6</f>
        <v>14</v>
      </c>
      <c r="AS6" s="295">
        <f>'Показатели и индикаторы'!BD6</f>
        <v>28</v>
      </c>
      <c r="AT6" s="295">
        <f>'Показатели и индикаторы'!BE6</f>
        <v>24</v>
      </c>
      <c r="AU6" s="295">
        <f>'Показатели и индикаторы'!BF6</f>
        <v>6</v>
      </c>
      <c r="AV6" s="295">
        <f>'Показатели и индикаторы'!BG6</f>
        <v>35</v>
      </c>
      <c r="AW6" s="295">
        <f>'Показатели и индикаторы'!BI6</f>
        <v>25</v>
      </c>
      <c r="AX6" s="295">
        <f>'Показатели и индикаторы'!BJ6</f>
        <v>22</v>
      </c>
      <c r="AY6" s="295">
        <f>'Показатели и индикаторы'!BK6</f>
        <v>27</v>
      </c>
      <c r="AZ6" s="295">
        <f>'Показатели и индикаторы'!BL6</f>
        <v>47</v>
      </c>
      <c r="BA6" s="295">
        <f>'Показатели и индикаторы'!BN6</f>
        <v>35</v>
      </c>
      <c r="BB6" s="295">
        <f>'Показатели и индикаторы'!BO6</f>
        <v>30</v>
      </c>
      <c r="BC6" s="295">
        <f>'Показатели и индикаторы'!BP6</f>
        <v>34</v>
      </c>
      <c r="BD6" s="295">
        <f>'Показатели и индикаторы'!BQ6</f>
        <v>12</v>
      </c>
      <c r="BE6" s="295">
        <f>'Показатели и индикаторы'!BS6</f>
        <v>40</v>
      </c>
      <c r="BF6" s="295">
        <f>'Показатели и индикаторы'!BT6</f>
        <v>13</v>
      </c>
      <c r="BG6" s="295">
        <f>'Показатели и индикаторы'!BU6</f>
        <v>25</v>
      </c>
      <c r="BH6" s="295">
        <f>'Показатели и индикаторы'!BV6</f>
        <v>19</v>
      </c>
      <c r="BI6" s="295">
        <f>'Показатели и индикаторы'!BX6</f>
        <v>12</v>
      </c>
      <c r="BJ6" s="295">
        <f>'Показатели и индикаторы'!BY6</f>
        <v>11</v>
      </c>
      <c r="BK6" s="295">
        <f>'Показатели и индикаторы'!BZ6</f>
        <v>10</v>
      </c>
      <c r="BL6" s="295">
        <f>'Показатели и индикаторы'!CA6</f>
        <v>7</v>
      </c>
      <c r="BM6" s="295">
        <f>'Показатели и индикаторы'!CC6</f>
        <v>9</v>
      </c>
      <c r="BN6" s="295">
        <f>'Показатели и индикаторы'!CD6</f>
        <v>10</v>
      </c>
      <c r="BO6" s="295">
        <f>'Показатели и индикаторы'!CE6</f>
        <v>19</v>
      </c>
      <c r="BP6" s="295">
        <f>'Показатели и индикаторы'!CF6</f>
        <v>24</v>
      </c>
      <c r="BQ6" s="295">
        <f>'Показатели и индикаторы'!CH6</f>
        <v>26</v>
      </c>
      <c r="BR6" s="295">
        <f>'Показатели и индикаторы'!CI6</f>
        <v>27</v>
      </c>
      <c r="BS6" s="295">
        <f>'Показатели и индикаторы'!CJ6</f>
        <v>29</v>
      </c>
      <c r="BT6" s="295">
        <f>'Показатели и индикаторы'!CK6</f>
        <v>0</v>
      </c>
      <c r="BU6" s="295">
        <f>'Показатели и индикаторы'!CM6</f>
        <v>4</v>
      </c>
      <c r="BV6" s="295">
        <f>'Показатели и индикаторы'!CN6</f>
        <v>26</v>
      </c>
      <c r="BW6" s="295">
        <f>'Показатели и индикаторы'!CO6</f>
        <v>4</v>
      </c>
      <c r="BX6" s="295">
        <f>'Показатели и индикаторы'!CP6</f>
        <v>19</v>
      </c>
      <c r="BY6" s="295">
        <f>'Показатели и индикаторы'!CR6</f>
        <v>6</v>
      </c>
      <c r="BZ6" s="295">
        <f>'Показатели и индикаторы'!CS6</f>
        <v>3</v>
      </c>
    </row>
    <row r="7" spans="1:78" s="160" customFormat="1" ht="47.25" x14ac:dyDescent="0.25">
      <c r="A7" s="292" t="s">
        <v>600</v>
      </c>
      <c r="B7" s="296" t="str">
        <f>'Показатели и индикаторы'!B7</f>
        <v>Доля руководителей и педагогических работников, прошедших обучение по дополнительным профессиональным программам (повышение квалификации или профессиональная переподготовка) (%)</v>
      </c>
      <c r="C7" s="157">
        <f>'Показатели и индикаторы'!C7</f>
        <v>0.60688956433637287</v>
      </c>
      <c r="D7" s="157">
        <f>'Показатели и индикаторы'!D7</f>
        <v>0.77644710578842313</v>
      </c>
      <c r="E7" s="157">
        <f>'Показатели и индикаторы'!F7</f>
        <v>0.87400793650793651</v>
      </c>
      <c r="F7" s="157">
        <f>'Показатели и индикаторы'!G7</f>
        <v>0.92702169625246544</v>
      </c>
      <c r="G7" s="157">
        <f>'Показатели и индикаторы'!H7</f>
        <v>0.48148148148148145</v>
      </c>
      <c r="H7" s="157">
        <f>'Показатели и индикаторы'!I7</f>
        <v>0.77922077922077926</v>
      </c>
      <c r="I7" s="157">
        <f>'Показатели и индикаторы'!K7</f>
        <v>0.87012987012987009</v>
      </c>
      <c r="J7" s="157">
        <f>'Показатели и индикаторы'!L7</f>
        <v>1</v>
      </c>
      <c r="K7" s="157">
        <f>'Показатели и индикаторы'!M7</f>
        <v>0.43636363636363634</v>
      </c>
      <c r="L7" s="157">
        <f>'Показатели и индикаторы'!N7</f>
        <v>0.74545454545454548</v>
      </c>
      <c r="M7" s="157">
        <f>'Показатели и индикаторы'!P7</f>
        <v>1</v>
      </c>
      <c r="N7" s="157">
        <f>'Показатели и индикаторы'!Q7</f>
        <v>1</v>
      </c>
      <c r="O7" s="157">
        <f>'Показатели и индикаторы'!R7</f>
        <v>0.660377358490566</v>
      </c>
      <c r="P7" s="157">
        <f>'Показатели и индикаторы'!S7</f>
        <v>0.76363636363636367</v>
      </c>
      <c r="Q7" s="157">
        <f>'Показатели и индикаторы'!U7</f>
        <v>0.87272727272727268</v>
      </c>
      <c r="R7" s="157">
        <f>'Показатели и индикаторы'!V7</f>
        <v>0.96363636363636362</v>
      </c>
      <c r="S7" s="157">
        <f>'Показатели и индикаторы'!W7</f>
        <v>0.8666666666666667</v>
      </c>
      <c r="T7" s="157">
        <f>'Показатели и индикаторы'!X7</f>
        <v>0.96969696969696972</v>
      </c>
      <c r="U7" s="157">
        <f>'Показатели и индикаторы'!Z7</f>
        <v>1</v>
      </c>
      <c r="V7" s="157">
        <f>'Показатели и индикаторы'!AA7</f>
        <v>0.97058823529411764</v>
      </c>
      <c r="W7" s="157">
        <f>'Показатели и индикаторы'!AB7</f>
        <v>1</v>
      </c>
      <c r="X7" s="157">
        <f>'Показатели и индикаторы'!AC7</f>
        <v>1</v>
      </c>
      <c r="Y7" s="157">
        <f>'Показатели и индикаторы'!AE7</f>
        <v>1</v>
      </c>
      <c r="Z7" s="157">
        <f>'Показатели и индикаторы'!AF7</f>
        <v>1</v>
      </c>
      <c r="AA7" s="157">
        <f>'Показатели и индикаторы'!AG7</f>
        <v>0.98130841121495327</v>
      </c>
      <c r="AB7" s="157">
        <f>'Показатели и индикаторы'!AH7</f>
        <v>0.97272727272727277</v>
      </c>
      <c r="AC7" s="157">
        <f>'Показатели и индикаторы'!AJ7</f>
        <v>0.9821428571428571</v>
      </c>
      <c r="AD7" s="157">
        <f>'Показатели и индикаторы'!AK7</f>
        <v>1</v>
      </c>
      <c r="AE7" s="157">
        <f>'Показатели и индикаторы'!AL7</f>
        <v>0.41509433962264153</v>
      </c>
      <c r="AF7" s="157">
        <f>'Показатели и индикаторы'!AM7</f>
        <v>0.31481481481481483</v>
      </c>
      <c r="AG7" s="157">
        <f>'Показатели и индикаторы'!AO7</f>
        <v>0.29629629629629628</v>
      </c>
      <c r="AH7" s="157">
        <f>'Показатели и индикаторы'!AP7</f>
        <v>0.25925925925925924</v>
      </c>
      <c r="AI7" s="157">
        <f>'Показатели и индикаторы'!AQ7</f>
        <v>0.25352112676056338</v>
      </c>
      <c r="AJ7" s="157">
        <f>'Показатели и индикаторы'!AR7</f>
        <v>0.52777777777777779</v>
      </c>
      <c r="AK7" s="157">
        <f>'Показатели и индикаторы'!AT7</f>
        <v>0.80555555555555558</v>
      </c>
      <c r="AL7" s="157">
        <f>'Показатели и индикаторы'!AU7</f>
        <v>1</v>
      </c>
      <c r="AM7" s="157">
        <f>'Показатели и индикаторы'!AV7</f>
        <v>0.45833333333333331</v>
      </c>
      <c r="AN7" s="157">
        <f>'Показатели и индикаторы'!AW7</f>
        <v>0.6</v>
      </c>
      <c r="AO7" s="157">
        <f>'Показатели и индикаторы'!AY7</f>
        <v>0.7</v>
      </c>
      <c r="AP7" s="157">
        <f>'Показатели и индикаторы'!AZ7</f>
        <v>0.8</v>
      </c>
      <c r="AQ7" s="157">
        <f>'Показатели и индикаторы'!BA7</f>
        <v>0.24657534246575341</v>
      </c>
      <c r="AR7" s="157">
        <f>'Показатели и индикаторы'!BB7</f>
        <v>0.43835616438356162</v>
      </c>
      <c r="AS7" s="157">
        <f>'Показатели и индикаторы'!BD7</f>
        <v>0.70270270270270274</v>
      </c>
      <c r="AT7" s="157">
        <f>'Показатели и индикаторы'!BE7</f>
        <v>0.88157894736842102</v>
      </c>
      <c r="AU7" s="157">
        <f>'Показатели и индикаторы'!BF7</f>
        <v>0.52702702702702697</v>
      </c>
      <c r="AV7" s="157">
        <f>'Показатели и индикаторы'!BG7</f>
        <v>0.96103896103896103</v>
      </c>
      <c r="AW7" s="157">
        <f>'Показатели и индикаторы'!BI7</f>
        <v>0.97435897435897434</v>
      </c>
      <c r="AX7" s="157">
        <f>'Показатели и индикаторы'!BJ7</f>
        <v>0.98734177215189878</v>
      </c>
      <c r="AY7" s="157">
        <f>'Показатели и индикаторы'!BK7</f>
        <v>0.93023255813953487</v>
      </c>
      <c r="AZ7" s="157">
        <f>'Показатели и индикаторы'!BL7</f>
        <v>0.95348837209302328</v>
      </c>
      <c r="BA7" s="157">
        <f>'Показатели и индикаторы'!BN7</f>
        <v>0.97674418604651159</v>
      </c>
      <c r="BB7" s="157">
        <f>'Показатели и индикаторы'!BO7</f>
        <v>0.97674418604651159</v>
      </c>
      <c r="BC7" s="157">
        <f>'Показатели и индикаторы'!BP7</f>
        <v>0.55737704918032782</v>
      </c>
      <c r="BD7" s="157">
        <f>'Показатели и индикаторы'!BQ7</f>
        <v>0.73770491803278693</v>
      </c>
      <c r="BE7" s="157">
        <f>'Показатели и индикаторы'!BS7</f>
        <v>0.85483870967741937</v>
      </c>
      <c r="BF7" s="157">
        <f>'Показатели и индикаторы'!BT7</f>
        <v>0.88709677419354838</v>
      </c>
      <c r="BG7" s="157">
        <f>'Показатели и индикаторы'!BU7</f>
        <v>0.78125</v>
      </c>
      <c r="BH7" s="157">
        <f>'Показатели и индикаторы'!BV7</f>
        <v>0.875</v>
      </c>
      <c r="BI7" s="157">
        <f>'Показатели и индикаторы'!BX7</f>
        <v>0.90909090909090906</v>
      </c>
      <c r="BJ7" s="157">
        <f>'Показатели и индикаторы'!BY7</f>
        <v>1</v>
      </c>
      <c r="BK7" s="157">
        <f>'Показатели и индикаторы'!BZ7</f>
        <v>0.4</v>
      </c>
      <c r="BL7" s="157">
        <f>'Показатели и индикаторы'!CA7</f>
        <v>0.68</v>
      </c>
      <c r="BM7" s="157">
        <f>'Показатели и индикаторы'!CC7</f>
        <v>1</v>
      </c>
      <c r="BN7" s="157">
        <f>'Показатели и индикаторы'!CD7</f>
        <v>1</v>
      </c>
      <c r="BO7" s="157">
        <f>'Показатели и индикаторы'!CE7</f>
        <v>0.59375</v>
      </c>
      <c r="BP7" s="157">
        <f>'Показатели и индикаторы'!CF7</f>
        <v>0.83333333333333337</v>
      </c>
      <c r="BQ7" s="157">
        <f>'Показатели и индикаторы'!CH7</f>
        <v>0.92105263157894735</v>
      </c>
      <c r="BR7" s="157">
        <f>'Показатели и индикаторы'!CI7</f>
        <v>0.94871794871794868</v>
      </c>
      <c r="BS7" s="157">
        <f>'Показатели и индикаторы'!CJ7</f>
        <v>1</v>
      </c>
      <c r="BT7" s="157">
        <f>'Показатели и индикаторы'!CK7</f>
        <v>0.96666666666666667</v>
      </c>
      <c r="BU7" s="157">
        <f>'Показатели и индикаторы'!CM7</f>
        <v>1</v>
      </c>
      <c r="BV7" s="157">
        <f>'Показатели и индикаторы'!CN7</f>
        <v>1</v>
      </c>
      <c r="BW7" s="157">
        <f>'Показатели и индикаторы'!CO7</f>
        <v>0.14814814814814814</v>
      </c>
      <c r="BX7" s="157">
        <f>'Показатели и индикаторы'!CP7</f>
        <v>0.90909090909090906</v>
      </c>
      <c r="BY7" s="157">
        <f>'Показатели и индикаторы'!CR7</f>
        <v>1</v>
      </c>
      <c r="BZ7" s="157">
        <f>'Показатели и индикаторы'!CS7</f>
        <v>1</v>
      </c>
    </row>
    <row r="8" spans="1:78" ht="31.5" x14ac:dyDescent="0.25">
      <c r="A8" s="292" t="s">
        <v>4</v>
      </c>
      <c r="B8" s="293" t="str">
        <f>'Показатели и индикаторы'!B8</f>
        <v>Численность руководителей и педагогических работников, осуществляющих подготовку кадров по ТОП-50 (чел.)</v>
      </c>
      <c r="C8" s="294">
        <f>'Показатели и индикаторы'!C8</f>
        <v>155</v>
      </c>
      <c r="D8" s="294">
        <f>'Показатели и индикаторы'!D8</f>
        <v>233</v>
      </c>
      <c r="E8" s="294">
        <f>'Показатели и индикаторы'!F8</f>
        <v>280</v>
      </c>
      <c r="F8" s="294">
        <f>'Показатели и индикаторы'!G8</f>
        <v>316</v>
      </c>
      <c r="G8" s="295">
        <f>'Показатели и индикаторы'!H8</f>
        <v>19</v>
      </c>
      <c r="H8" s="295">
        <f>'Показатели и индикаторы'!I8</f>
        <v>29</v>
      </c>
      <c r="I8" s="295">
        <f>'Показатели и индикаторы'!K8</f>
        <v>54</v>
      </c>
      <c r="J8" s="295">
        <f>'Показатели и индикаторы'!L8</f>
        <v>64</v>
      </c>
      <c r="K8" s="295">
        <f>'Показатели и индикаторы'!M8</f>
        <v>4</v>
      </c>
      <c r="L8" s="295">
        <f>'Показатели и индикаторы'!N8</f>
        <v>18</v>
      </c>
      <c r="M8" s="295">
        <f>'Показатели и индикаторы'!P8</f>
        <v>18</v>
      </c>
      <c r="N8" s="295">
        <f>'Показатели и индикаторы'!Q8</f>
        <v>18</v>
      </c>
      <c r="O8" s="295">
        <f>'Показатели и индикаторы'!R8</f>
        <v>0</v>
      </c>
      <c r="P8" s="295">
        <f>'Показатели и индикаторы'!S8</f>
        <v>0</v>
      </c>
      <c r="Q8" s="295">
        <f>'Показатели и индикаторы'!U8</f>
        <v>0</v>
      </c>
      <c r="R8" s="295">
        <f>'Показатели и индикаторы'!V8</f>
        <v>0</v>
      </c>
      <c r="S8" s="295">
        <f>'Показатели и индикаторы'!W8</f>
        <v>0</v>
      </c>
      <c r="T8" s="295">
        <f>'Показатели и индикаторы'!X8</f>
        <v>8</v>
      </c>
      <c r="U8" s="295">
        <f>'Показатели и индикаторы'!Z8</f>
        <v>11</v>
      </c>
      <c r="V8" s="295">
        <f>'Показатели и индикаторы'!AA8</f>
        <v>17</v>
      </c>
      <c r="W8" s="295">
        <f>'Показатели и индикаторы'!AB8</f>
        <v>26</v>
      </c>
      <c r="X8" s="295">
        <f>'Показатели и индикаторы'!AC8</f>
        <v>31</v>
      </c>
      <c r="Y8" s="295">
        <f>'Показатели и индикаторы'!AE8</f>
        <v>31</v>
      </c>
      <c r="Z8" s="295">
        <f>'Показатели и индикаторы'!AF8</f>
        <v>31</v>
      </c>
      <c r="AA8" s="295">
        <f>'Показатели и индикаторы'!AG8</f>
        <v>14</v>
      </c>
      <c r="AB8" s="295">
        <f>'Показатели и индикаторы'!AH8</f>
        <v>19</v>
      </c>
      <c r="AC8" s="295">
        <f>'Показатели и индикаторы'!AJ8</f>
        <v>21</v>
      </c>
      <c r="AD8" s="295">
        <f>'Показатели и индикаторы'!AK8</f>
        <v>23</v>
      </c>
      <c r="AE8" s="295">
        <f>'Показатели и индикаторы'!AL8</f>
        <v>0</v>
      </c>
      <c r="AF8" s="295">
        <f>'Показатели и индикаторы'!AM8</f>
        <v>0</v>
      </c>
      <c r="AG8" s="295">
        <f>'Показатели и индикаторы'!AO8</f>
        <v>0</v>
      </c>
      <c r="AH8" s="295">
        <f>'Показатели и индикаторы'!AP8</f>
        <v>0</v>
      </c>
      <c r="AI8" s="295">
        <f>'Показатели и индикаторы'!AQ8</f>
        <v>18</v>
      </c>
      <c r="AJ8" s="295">
        <f>'Показатели и индикаторы'!AR8</f>
        <v>20</v>
      </c>
      <c r="AK8" s="295">
        <f>'Показатели и индикаторы'!AT8</f>
        <v>20</v>
      </c>
      <c r="AL8" s="295">
        <f>'Показатели и индикаторы'!AU8</f>
        <v>20</v>
      </c>
      <c r="AM8" s="295">
        <f>'Показатели и индикаторы'!AV8</f>
        <v>0</v>
      </c>
      <c r="AN8" s="295">
        <f>'Показатели и индикаторы'!AW8</f>
        <v>0</v>
      </c>
      <c r="AO8" s="295">
        <f>'Показатели и индикаторы'!AY8</f>
        <v>0</v>
      </c>
      <c r="AP8" s="295">
        <f>'Показатели и индикаторы'!AZ8</f>
        <v>0</v>
      </c>
      <c r="AQ8" s="295">
        <f>'Показатели и индикаторы'!BA8</f>
        <v>14</v>
      </c>
      <c r="AR8" s="295">
        <f>'Показатели и индикаторы'!BB8</f>
        <v>28</v>
      </c>
      <c r="AS8" s="295">
        <f>'Показатели и индикаторы'!BD8</f>
        <v>32</v>
      </c>
      <c r="AT8" s="295">
        <f>'Показатели и индикаторы'!BE8</f>
        <v>34</v>
      </c>
      <c r="AU8" s="295">
        <f>'Показатели и индикаторы'!BF8</f>
        <v>0</v>
      </c>
      <c r="AV8" s="295">
        <f>'Показатели и индикаторы'!BG8</f>
        <v>0</v>
      </c>
      <c r="AW8" s="295">
        <f>'Показатели и индикаторы'!BI8</f>
        <v>0</v>
      </c>
      <c r="AX8" s="295">
        <f>'Показатели и индикаторы'!BJ8</f>
        <v>0</v>
      </c>
      <c r="AY8" s="295">
        <f>'Показатели и индикаторы'!BK8</f>
        <v>19</v>
      </c>
      <c r="AZ8" s="295">
        <f>'Показатели и индикаторы'!BL8</f>
        <v>21</v>
      </c>
      <c r="BA8" s="295">
        <f>'Показатели и индикаторы'!BN8</f>
        <v>23</v>
      </c>
      <c r="BB8" s="295">
        <f>'Показатели и индикаторы'!BO8</f>
        <v>26</v>
      </c>
      <c r="BC8" s="295">
        <f>'Показатели и индикаторы'!BP8</f>
        <v>11</v>
      </c>
      <c r="BD8" s="295">
        <f>'Показатели и индикаторы'!BQ8</f>
        <v>13</v>
      </c>
      <c r="BE8" s="295">
        <f>'Показатели и индикаторы'!BS8</f>
        <v>18</v>
      </c>
      <c r="BF8" s="295">
        <f>'Показатели и индикаторы'!BT8</f>
        <v>25</v>
      </c>
      <c r="BG8" s="295">
        <f>'Показатели и индикаторы'!BU8</f>
        <v>4</v>
      </c>
      <c r="BH8" s="295">
        <f>'Показатели и индикаторы'!BV8</f>
        <v>8</v>
      </c>
      <c r="BI8" s="295">
        <f>'Показатели и индикаторы'!BX8</f>
        <v>12</v>
      </c>
      <c r="BJ8" s="295">
        <f>'Показатели и индикаторы'!BY8</f>
        <v>15</v>
      </c>
      <c r="BK8" s="295">
        <f>'Показатели и индикаторы'!BZ8</f>
        <v>9</v>
      </c>
      <c r="BL8" s="295">
        <f>'Показатели и индикаторы'!CA8</f>
        <v>9</v>
      </c>
      <c r="BM8" s="295">
        <f>'Показатели и индикаторы'!CC8</f>
        <v>9</v>
      </c>
      <c r="BN8" s="295">
        <f>'Показатели и индикаторы'!CD8</f>
        <v>9</v>
      </c>
      <c r="BO8" s="295">
        <f>'Показатели и индикаторы'!CE8</f>
        <v>10</v>
      </c>
      <c r="BP8" s="295">
        <f>'Показатели и индикаторы'!CF8</f>
        <v>24</v>
      </c>
      <c r="BQ8" s="295">
        <f>'Показатели и индикаторы'!CH8</f>
        <v>26</v>
      </c>
      <c r="BR8" s="295">
        <f>'Показатели и индикаторы'!CI8</f>
        <v>27</v>
      </c>
      <c r="BS8" s="295">
        <f>'Показатели и индикаторы'!CJ8</f>
        <v>0</v>
      </c>
      <c r="BT8" s="295">
        <f>'Показатели и индикаторы'!CK8</f>
        <v>0</v>
      </c>
      <c r="BU8" s="295">
        <f>'Показатели и индикаторы'!CM8</f>
        <v>0</v>
      </c>
      <c r="BV8" s="295">
        <f>'Показатели и индикаторы'!CN8</f>
        <v>0</v>
      </c>
      <c r="BW8" s="295">
        <f>'Показатели и индикаторы'!CO8</f>
        <v>7</v>
      </c>
      <c r="BX8" s="295">
        <f>'Показатели и индикаторы'!CP8</f>
        <v>5</v>
      </c>
      <c r="BY8" s="295">
        <f>'Показатели и индикаторы'!CR8</f>
        <v>5</v>
      </c>
      <c r="BZ8" s="295">
        <f>'Показатели и индикаторы'!CS8</f>
        <v>7</v>
      </c>
    </row>
    <row r="9" spans="1:78" ht="47.25" x14ac:dyDescent="0.25">
      <c r="A9" s="292" t="s">
        <v>6</v>
      </c>
      <c r="B9" s="293" t="str">
        <f>'Показатели и индикаторы'!B9</f>
        <v>из них - прошедших обучение по дополнительным профессиональным программам по вопросам подготовки кадров по ТОП-50 (повышение квалификации или профессиональная переподготовка) (чел.)</v>
      </c>
      <c r="C9" s="294">
        <f>'Показатели и индикаторы'!C9</f>
        <v>54</v>
      </c>
      <c r="D9" s="294">
        <f>'Показатели и индикаторы'!D9</f>
        <v>115</v>
      </c>
      <c r="E9" s="294">
        <f>'Показатели и индикаторы'!F9</f>
        <v>185</v>
      </c>
      <c r="F9" s="294">
        <f>'Показатели и индикаторы'!G9</f>
        <v>249</v>
      </c>
      <c r="G9" s="295">
        <f>'Показатели и индикаторы'!H9</f>
        <v>4</v>
      </c>
      <c r="H9" s="295">
        <f>'Показатели и индикаторы'!I9</f>
        <v>9</v>
      </c>
      <c r="I9" s="295">
        <f>'Показатели и индикаторы'!K9</f>
        <v>27</v>
      </c>
      <c r="J9" s="295">
        <f>'Показатели и индикаторы'!L9</f>
        <v>45</v>
      </c>
      <c r="K9" s="295">
        <f>'Показатели и индикаторы'!M9</f>
        <v>1</v>
      </c>
      <c r="L9" s="295">
        <f>'Показатели и индикаторы'!N9</f>
        <v>4</v>
      </c>
      <c r="M9" s="295">
        <f>'Показатели и индикаторы'!P9</f>
        <v>9</v>
      </c>
      <c r="N9" s="295">
        <f>'Показатели и индикаторы'!Q9</f>
        <v>14</v>
      </c>
      <c r="O9" s="295">
        <f>'Показатели и индикаторы'!R9</f>
        <v>0</v>
      </c>
      <c r="P9" s="295">
        <f>'Показатели и индикаторы'!S9</f>
        <v>0</v>
      </c>
      <c r="Q9" s="295">
        <f>'Показатели и индикаторы'!U9</f>
        <v>0</v>
      </c>
      <c r="R9" s="295">
        <f>'Показатели и индикаторы'!V9</f>
        <v>0</v>
      </c>
      <c r="S9" s="295">
        <f>'Показатели и индикаторы'!W9</f>
        <v>0</v>
      </c>
      <c r="T9" s="295">
        <f>'Показатели и индикаторы'!X9</f>
        <v>2</v>
      </c>
      <c r="U9" s="295">
        <f>'Показатели и индикаторы'!Z9</f>
        <v>8</v>
      </c>
      <c r="V9" s="295">
        <f>'Показатели и индикаторы'!AA9</f>
        <v>14</v>
      </c>
      <c r="W9" s="295">
        <f>'Показатели и индикаторы'!AB9</f>
        <v>3</v>
      </c>
      <c r="X9" s="295">
        <f>'Показатели и индикаторы'!AC9</f>
        <v>10</v>
      </c>
      <c r="Y9" s="295">
        <f>'Показатели и индикаторы'!AE9</f>
        <v>15</v>
      </c>
      <c r="Z9" s="295">
        <f>'Показатели и индикаторы'!AF9</f>
        <v>22</v>
      </c>
      <c r="AA9" s="295">
        <f>'Показатели и индикаторы'!AG9</f>
        <v>11</v>
      </c>
      <c r="AB9" s="295">
        <f>'Показатели и индикаторы'!AH9</f>
        <v>16</v>
      </c>
      <c r="AC9" s="295">
        <f>'Показатели и индикаторы'!AJ9</f>
        <v>21</v>
      </c>
      <c r="AD9" s="295">
        <f>'Показатели и индикаторы'!AK9</f>
        <v>23</v>
      </c>
      <c r="AE9" s="295">
        <f>'Показатели и индикаторы'!AL9</f>
        <v>0</v>
      </c>
      <c r="AF9" s="295">
        <f>'Показатели и индикаторы'!AM9</f>
        <v>0</v>
      </c>
      <c r="AG9" s="295">
        <f>'Показатели и индикаторы'!AO9</f>
        <v>0</v>
      </c>
      <c r="AH9" s="295">
        <f>'Показатели и индикаторы'!AP9</f>
        <v>0</v>
      </c>
      <c r="AI9" s="295">
        <f>'Показатели и индикаторы'!AQ9</f>
        <v>14</v>
      </c>
      <c r="AJ9" s="295">
        <f>'Показатели и индикаторы'!AR9</f>
        <v>20</v>
      </c>
      <c r="AK9" s="295">
        <f>'Показатели и индикаторы'!AT9</f>
        <v>20</v>
      </c>
      <c r="AL9" s="295">
        <f>'Показатели и индикаторы'!AU9</f>
        <v>20</v>
      </c>
      <c r="AM9" s="295">
        <f>'Показатели и индикаторы'!AV9</f>
        <v>0</v>
      </c>
      <c r="AN9" s="295">
        <f>'Показатели и индикаторы'!AW9</f>
        <v>0</v>
      </c>
      <c r="AO9" s="295">
        <f>'Показатели и индикаторы'!AY9</f>
        <v>0</v>
      </c>
      <c r="AP9" s="295">
        <f>'Показатели и индикаторы'!AZ9</f>
        <v>0</v>
      </c>
      <c r="AQ9" s="295">
        <f>'Показатели и индикаторы'!BA9</f>
        <v>2</v>
      </c>
      <c r="AR9" s="295">
        <f>'Показатели и индикаторы'!BB9</f>
        <v>9</v>
      </c>
      <c r="AS9" s="295">
        <f>'Показатели и индикаторы'!BD9</f>
        <v>16</v>
      </c>
      <c r="AT9" s="295">
        <f>'Показатели и индикаторы'!BE9</f>
        <v>24</v>
      </c>
      <c r="AU9" s="295">
        <f>'Показатели и индикаторы'!BF9</f>
        <v>0</v>
      </c>
      <c r="AV9" s="295">
        <f>'Показатели и индикаторы'!BG9</f>
        <v>0</v>
      </c>
      <c r="AW9" s="295">
        <f>'Показатели и индикаторы'!BI9</f>
        <v>0</v>
      </c>
      <c r="AX9" s="295">
        <f>'Показатели и индикаторы'!BJ9</f>
        <v>0</v>
      </c>
      <c r="AY9" s="295">
        <f>'Показатели и индикаторы'!BK9</f>
        <v>4</v>
      </c>
      <c r="AZ9" s="295">
        <f>'Показатели и индикаторы'!BL9</f>
        <v>11</v>
      </c>
      <c r="BA9" s="295">
        <f>'Показатели и индикаторы'!BN9</f>
        <v>16</v>
      </c>
      <c r="BB9" s="295">
        <f>'Показатели и индикаторы'!BO9</f>
        <v>18</v>
      </c>
      <c r="BC9" s="295">
        <f>'Показатели и индикаторы'!BP9</f>
        <v>2</v>
      </c>
      <c r="BD9" s="295">
        <f>'Показатели и индикаторы'!BQ9</f>
        <v>5</v>
      </c>
      <c r="BE9" s="295">
        <f>'Показатели и индикаторы'!BS9</f>
        <v>9</v>
      </c>
      <c r="BF9" s="295">
        <f>'Показатели и индикаторы'!BT9</f>
        <v>18</v>
      </c>
      <c r="BG9" s="295">
        <f>'Показатели и индикаторы'!BU9</f>
        <v>2</v>
      </c>
      <c r="BH9" s="295">
        <f>'Показатели и индикаторы'!BV9</f>
        <v>7</v>
      </c>
      <c r="BI9" s="295">
        <f>'Показатели и индикаторы'!BX9</f>
        <v>10</v>
      </c>
      <c r="BJ9" s="295">
        <f>'Показатели и индикаторы'!BY9</f>
        <v>13</v>
      </c>
      <c r="BK9" s="295">
        <f>'Показатели и индикаторы'!BZ9</f>
        <v>2</v>
      </c>
      <c r="BL9" s="295">
        <f>'Показатели и индикаторы'!CA9</f>
        <v>6</v>
      </c>
      <c r="BM9" s="295">
        <f>'Показатели и индикаторы'!CC9</f>
        <v>9</v>
      </c>
      <c r="BN9" s="295">
        <f>'Показатели и индикаторы'!CD9</f>
        <v>9</v>
      </c>
      <c r="BO9" s="295">
        <f>'Показатели и индикаторы'!CE9</f>
        <v>8</v>
      </c>
      <c r="BP9" s="295">
        <f>'Показатели и индикаторы'!CF9</f>
        <v>13</v>
      </c>
      <c r="BQ9" s="295">
        <f>'Показатели и индикаторы'!CH9</f>
        <v>20</v>
      </c>
      <c r="BR9" s="295">
        <f>'Показатели и индикаторы'!CI9</f>
        <v>22</v>
      </c>
      <c r="BS9" s="295">
        <f>'Показатели и индикаторы'!CJ9</f>
        <v>0</v>
      </c>
      <c r="BT9" s="295">
        <f>'Показатели и индикаторы'!CK9</f>
        <v>0</v>
      </c>
      <c r="BU9" s="295">
        <f>'Показатели и индикаторы'!CM9</f>
        <v>0</v>
      </c>
      <c r="BV9" s="295">
        <f>'Показатели и индикаторы'!CN9</f>
        <v>0</v>
      </c>
      <c r="BW9" s="295">
        <f>'Показатели и индикаторы'!CO9</f>
        <v>1</v>
      </c>
      <c r="BX9" s="295">
        <f>'Показатели и индикаторы'!CP9</f>
        <v>3</v>
      </c>
      <c r="BY9" s="295">
        <f>'Показатели и индикаторы'!CR9</f>
        <v>5</v>
      </c>
      <c r="BZ9" s="295">
        <f>'Показатели и индикаторы'!CS9</f>
        <v>7</v>
      </c>
    </row>
    <row r="10" spans="1:78" ht="47.25" x14ac:dyDescent="0.25">
      <c r="A10" s="292" t="s">
        <v>601</v>
      </c>
      <c r="B10" s="293" t="str">
        <f>'Показатели и индикаторы'!B10</f>
        <v>из них - прошедших обучение по дополнительным профессиональным программам по вопросам подготовки кадров по ТОП-50 (повышение квалификации или профессиональная переподготовка) (чел. за год)</v>
      </c>
      <c r="C10" s="294">
        <f>'Показатели и индикаторы'!C10</f>
        <v>52</v>
      </c>
      <c r="D10" s="294">
        <f>'Показатели и индикаторы'!D10</f>
        <v>68</v>
      </c>
      <c r="E10" s="294">
        <f>'Показатели и индикаторы'!F10</f>
        <v>91</v>
      </c>
      <c r="F10" s="294">
        <f>'Показатели и индикаторы'!G10</f>
        <v>98</v>
      </c>
      <c r="G10" s="295">
        <f>'Показатели и индикаторы'!H10</f>
        <v>4</v>
      </c>
      <c r="H10" s="295">
        <f>'Показатели и индикаторы'!I10</f>
        <v>5</v>
      </c>
      <c r="I10" s="295">
        <f>'Показатели и индикаторы'!K10</f>
        <v>22</v>
      </c>
      <c r="J10" s="295">
        <f>'Показатели и индикаторы'!L10</f>
        <v>23</v>
      </c>
      <c r="K10" s="295">
        <f>'Показатели и индикаторы'!M10</f>
        <v>1</v>
      </c>
      <c r="L10" s="295">
        <f>'Показатели и индикаторы'!N10</f>
        <v>3</v>
      </c>
      <c r="M10" s="295">
        <f>'Показатели и индикаторы'!P10</f>
        <v>5</v>
      </c>
      <c r="N10" s="295">
        <f>'Показатели и индикаторы'!Q10</f>
        <v>5</v>
      </c>
      <c r="O10" s="295">
        <f>'Показатели и индикаторы'!R10</f>
        <v>0</v>
      </c>
      <c r="P10" s="295">
        <f>'Показатели и индикаторы'!S10</f>
        <v>0</v>
      </c>
      <c r="Q10" s="295">
        <f>'Показатели и индикаторы'!U10</f>
        <v>0</v>
      </c>
      <c r="R10" s="295">
        <f>'Показатели и индикаторы'!V10</f>
        <v>0</v>
      </c>
      <c r="S10" s="295">
        <f>'Показатели и индикаторы'!W10</f>
        <v>0</v>
      </c>
      <c r="T10" s="295">
        <f>'Показатели и индикаторы'!X10</f>
        <v>2</v>
      </c>
      <c r="U10" s="295">
        <f>'Показатели и индикаторы'!Z10</f>
        <v>6</v>
      </c>
      <c r="V10" s="295">
        <f>'Показатели и индикаторы'!AA10</f>
        <v>6</v>
      </c>
      <c r="W10" s="295">
        <f>'Показатели и индикаторы'!AB10</f>
        <v>2</v>
      </c>
      <c r="X10" s="295">
        <f>'Показатели и индикаторы'!AC10</f>
        <v>7</v>
      </c>
      <c r="Y10" s="295">
        <f>'Показатели и индикаторы'!AE10</f>
        <v>6</v>
      </c>
      <c r="Z10" s="295">
        <f>'Показатели и индикаторы'!AF10</f>
        <v>9</v>
      </c>
      <c r="AA10" s="295">
        <f>'Показатели и индикаторы'!AG10</f>
        <v>10</v>
      </c>
      <c r="AB10" s="295">
        <f>'Показатели и индикаторы'!AH10</f>
        <v>9</v>
      </c>
      <c r="AC10" s="295">
        <f>'Показатели и индикаторы'!AJ10</f>
        <v>11</v>
      </c>
      <c r="AD10" s="295">
        <f>'Показатели и индикаторы'!AK10</f>
        <v>4</v>
      </c>
      <c r="AE10" s="295">
        <f>'Показатели и индикаторы'!AL10</f>
        <v>0</v>
      </c>
      <c r="AF10" s="295">
        <f>'Показатели и индикаторы'!AM10</f>
        <v>0</v>
      </c>
      <c r="AG10" s="295">
        <f>'Показатели и индикаторы'!AO10</f>
        <v>0</v>
      </c>
      <c r="AH10" s="295">
        <f>'Показатели и индикаторы'!AP10</f>
        <v>0</v>
      </c>
      <c r="AI10" s="295">
        <f>'Показатели и индикаторы'!AQ10</f>
        <v>14</v>
      </c>
      <c r="AJ10" s="295">
        <f>'Показатели и индикаторы'!AR10</f>
        <v>9</v>
      </c>
      <c r="AK10" s="295">
        <f>'Показатели и индикаторы'!AT10</f>
        <v>8</v>
      </c>
      <c r="AL10" s="295">
        <f>'Показатели и индикаторы'!AU10</f>
        <v>5</v>
      </c>
      <c r="AM10" s="295">
        <f>'Показатели и индикаторы'!AV10</f>
        <v>0</v>
      </c>
      <c r="AN10" s="295">
        <f>'Показатели и индикаторы'!AW10</f>
        <v>0</v>
      </c>
      <c r="AO10" s="295">
        <f>'Показатели и индикаторы'!AY10</f>
        <v>0</v>
      </c>
      <c r="AP10" s="295">
        <f>'Показатели и индикаторы'!AZ10</f>
        <v>0</v>
      </c>
      <c r="AQ10" s="295">
        <f>'Показатели и индикаторы'!BA10</f>
        <v>2</v>
      </c>
      <c r="AR10" s="295">
        <f>'Показатели и индикаторы'!BB10</f>
        <v>7</v>
      </c>
      <c r="AS10" s="295">
        <f>'Показатели и индикаторы'!BD10</f>
        <v>7</v>
      </c>
      <c r="AT10" s="295">
        <f>'Показатели и индикаторы'!BE10</f>
        <v>9</v>
      </c>
      <c r="AU10" s="295">
        <f>'Показатели и индикаторы'!BF10</f>
        <v>0</v>
      </c>
      <c r="AV10" s="295">
        <f>'Показатели и индикаторы'!BG10</f>
        <v>0</v>
      </c>
      <c r="AW10" s="295">
        <f>'Показатели и индикаторы'!BI10</f>
        <v>0</v>
      </c>
      <c r="AX10" s="295">
        <f>'Показатели и индикаторы'!BJ10</f>
        <v>0</v>
      </c>
      <c r="AY10" s="295">
        <f>'Показатели и индикаторы'!BK10</f>
        <v>4</v>
      </c>
      <c r="AZ10" s="295">
        <f>'Показатели и индикаторы'!BL10</f>
        <v>7</v>
      </c>
      <c r="BA10" s="295">
        <f>'Показатели и индикаторы'!BN10</f>
        <v>5</v>
      </c>
      <c r="BB10" s="295">
        <f>'Показатели и индикаторы'!BO10</f>
        <v>6</v>
      </c>
      <c r="BC10" s="295">
        <f>'Показатели и индикаторы'!BP10</f>
        <v>2</v>
      </c>
      <c r="BD10" s="295">
        <f>'Показатели и индикаторы'!BQ10</f>
        <v>3</v>
      </c>
      <c r="BE10" s="295">
        <f>'Показатели и индикаторы'!BS10</f>
        <v>4</v>
      </c>
      <c r="BF10" s="295">
        <f>'Показатели и индикаторы'!BT10</f>
        <v>9</v>
      </c>
      <c r="BG10" s="295">
        <f>'Показатели и индикаторы'!BU10</f>
        <v>2</v>
      </c>
      <c r="BH10" s="295">
        <f>'Показатели и индикаторы'!BV10</f>
        <v>5</v>
      </c>
      <c r="BI10" s="295">
        <f>'Показатели и индикаторы'!BX10</f>
        <v>3</v>
      </c>
      <c r="BJ10" s="295">
        <f>'Показатели и индикаторы'!BY10</f>
        <v>3</v>
      </c>
      <c r="BK10" s="295">
        <f>'Показатели и индикаторы'!BZ10</f>
        <v>2</v>
      </c>
      <c r="BL10" s="295">
        <f>'Показатели и индикаторы'!CA10</f>
        <v>4</v>
      </c>
      <c r="BM10" s="295">
        <f>'Показатели и индикаторы'!CC10</f>
        <v>4</v>
      </c>
      <c r="BN10" s="295">
        <f>'Показатели и индикаторы'!CD10</f>
        <v>7</v>
      </c>
      <c r="BO10" s="295">
        <f>'Показатели и индикаторы'!CE10</f>
        <v>8</v>
      </c>
      <c r="BP10" s="295">
        <f>'Показатели и индикаторы'!CF10</f>
        <v>5</v>
      </c>
      <c r="BQ10" s="295">
        <f>'Показатели и индикаторы'!CH10</f>
        <v>7</v>
      </c>
      <c r="BR10" s="295">
        <f>'Показатели и индикаторы'!CI10</f>
        <v>10</v>
      </c>
      <c r="BS10" s="295">
        <f>'Показатели и индикаторы'!CJ10</f>
        <v>0</v>
      </c>
      <c r="BT10" s="295">
        <f>'Показатели и индикаторы'!CK10</f>
        <v>0</v>
      </c>
      <c r="BU10" s="295">
        <f>'Показатели и индикаторы'!CM10</f>
        <v>0</v>
      </c>
      <c r="BV10" s="295">
        <f>'Показатели и индикаторы'!CN10</f>
        <v>0</v>
      </c>
      <c r="BW10" s="295">
        <f>'Показатели и индикаторы'!CO10</f>
        <v>1</v>
      </c>
      <c r="BX10" s="295">
        <f>'Показатели и индикаторы'!CP10</f>
        <v>2</v>
      </c>
      <c r="BY10" s="295">
        <f>'Показатели и индикаторы'!CR10</f>
        <v>3</v>
      </c>
      <c r="BZ10" s="295">
        <f>'Показатели и индикаторы'!CS10</f>
        <v>2</v>
      </c>
    </row>
    <row r="11" spans="1:78" s="160" customFormat="1" ht="63" x14ac:dyDescent="0.25">
      <c r="A11" s="292" t="s">
        <v>602</v>
      </c>
      <c r="B11" s="296" t="str">
        <f>'Показатели и индикаторы'!B11</f>
        <v>Доля руководителей и педагогических работников, прошедших обучение по дополнительным профессиональным программам по вопросам подготовки кадров по ТОП-50 (повышение квалификации или профессиональная переподготовка), из числа осуществляющих подготовку кадров по ТОП-50 (%)</v>
      </c>
      <c r="C11" s="157">
        <f>'Показатели и индикаторы'!C11</f>
        <v>0.34838709677419355</v>
      </c>
      <c r="D11" s="157">
        <f>'Показатели и индикаторы'!D11</f>
        <v>0.49356223175965663</v>
      </c>
      <c r="E11" s="157">
        <f>'Показатели и индикаторы'!F11</f>
        <v>0.6607142857142857</v>
      </c>
      <c r="F11" s="157">
        <f>'Показатели и индикаторы'!G11</f>
        <v>0.78797468354430378</v>
      </c>
      <c r="G11" s="157">
        <f>'Показатели и индикаторы'!H11</f>
        <v>0.21052631578947367</v>
      </c>
      <c r="H11" s="157">
        <f>'Показатели и индикаторы'!I11</f>
        <v>0.31034482758620691</v>
      </c>
      <c r="I11" s="157">
        <f>'Показатели и индикаторы'!K11</f>
        <v>0.5</v>
      </c>
      <c r="J11" s="157">
        <f>'Показатели и индикаторы'!L11</f>
        <v>0.703125</v>
      </c>
      <c r="K11" s="157">
        <f>'Показатели и индикаторы'!M11</f>
        <v>0.25</v>
      </c>
      <c r="L11" s="157">
        <f>'Показатели и индикаторы'!N11</f>
        <v>0.22222222222222221</v>
      </c>
      <c r="M11" s="157">
        <f>'Показатели и индикаторы'!P11</f>
        <v>0.5</v>
      </c>
      <c r="N11" s="157">
        <f>'Показатели и индикаторы'!Q11</f>
        <v>0.77777777777777779</v>
      </c>
      <c r="O11" s="157" t="str">
        <f>'Показатели и индикаторы'!R11</f>
        <v/>
      </c>
      <c r="P11" s="157" t="str">
        <f>'Показатели и индикаторы'!S11</f>
        <v/>
      </c>
      <c r="Q11" s="157" t="str">
        <f>'Показатели и индикаторы'!U11</f>
        <v/>
      </c>
      <c r="R11" s="157" t="str">
        <f>'Показатели и индикаторы'!V11</f>
        <v/>
      </c>
      <c r="S11" s="157" t="str">
        <f>'Показатели и индикаторы'!W11</f>
        <v/>
      </c>
      <c r="T11" s="157">
        <f>'Показатели и индикаторы'!X11</f>
        <v>0.25</v>
      </c>
      <c r="U11" s="157">
        <f>'Показатели и индикаторы'!Z11</f>
        <v>0.72727272727272729</v>
      </c>
      <c r="V11" s="157">
        <f>'Показатели и индикаторы'!AA11</f>
        <v>0.82352941176470584</v>
      </c>
      <c r="W11" s="157">
        <f>'Показатели и индикаторы'!AB11</f>
        <v>0.11538461538461539</v>
      </c>
      <c r="X11" s="157">
        <f>'Показатели и индикаторы'!AC11</f>
        <v>0.32258064516129031</v>
      </c>
      <c r="Y11" s="157">
        <f>'Показатели и индикаторы'!AE11</f>
        <v>0.4838709677419355</v>
      </c>
      <c r="Z11" s="157">
        <f>'Показатели и индикаторы'!AF11</f>
        <v>0.70967741935483875</v>
      </c>
      <c r="AA11" s="157">
        <f>'Показатели и индикаторы'!AG11</f>
        <v>0.7857142857142857</v>
      </c>
      <c r="AB11" s="157">
        <f>'Показатели и индикаторы'!AH11</f>
        <v>0.84210526315789469</v>
      </c>
      <c r="AC11" s="157">
        <f>'Показатели и индикаторы'!AJ11</f>
        <v>1</v>
      </c>
      <c r="AD11" s="157">
        <f>'Показатели и индикаторы'!AK11</f>
        <v>1</v>
      </c>
      <c r="AE11" s="157" t="str">
        <f>'Показатели и индикаторы'!AL11</f>
        <v/>
      </c>
      <c r="AF11" s="157" t="str">
        <f>'Показатели и индикаторы'!AM11</f>
        <v/>
      </c>
      <c r="AG11" s="157" t="str">
        <f>'Показатели и индикаторы'!AO11</f>
        <v/>
      </c>
      <c r="AH11" s="157" t="str">
        <f>'Показатели и индикаторы'!AP11</f>
        <v/>
      </c>
      <c r="AI11" s="157">
        <f>'Показатели и индикаторы'!AQ11</f>
        <v>0.77777777777777779</v>
      </c>
      <c r="AJ11" s="157">
        <f>'Показатели и индикаторы'!AR11</f>
        <v>1</v>
      </c>
      <c r="AK11" s="157">
        <f>'Показатели и индикаторы'!AT11</f>
        <v>1</v>
      </c>
      <c r="AL11" s="157">
        <f>'Показатели и индикаторы'!AU11</f>
        <v>1</v>
      </c>
      <c r="AM11" s="157" t="str">
        <f>'Показатели и индикаторы'!AV11</f>
        <v/>
      </c>
      <c r="AN11" s="157" t="str">
        <f>'Показатели и индикаторы'!AW11</f>
        <v/>
      </c>
      <c r="AO11" s="157" t="str">
        <f>'Показатели и индикаторы'!AY11</f>
        <v/>
      </c>
      <c r="AP11" s="157" t="str">
        <f>'Показатели и индикаторы'!AZ11</f>
        <v/>
      </c>
      <c r="AQ11" s="157">
        <f>'Показатели и индикаторы'!BA11</f>
        <v>0.14285714285714285</v>
      </c>
      <c r="AR11" s="157">
        <f>'Показатели и индикаторы'!BB11</f>
        <v>0.32142857142857145</v>
      </c>
      <c r="AS11" s="157">
        <f>'Показатели и индикаторы'!BD11</f>
        <v>0.5</v>
      </c>
      <c r="AT11" s="157">
        <f>'Показатели и индикаторы'!BE11</f>
        <v>0.70588235294117652</v>
      </c>
      <c r="AU11" s="157" t="str">
        <f>'Показатели и индикаторы'!BF11</f>
        <v/>
      </c>
      <c r="AV11" s="157" t="str">
        <f>'Показатели и индикаторы'!BG11</f>
        <v/>
      </c>
      <c r="AW11" s="157" t="str">
        <f>'Показатели и индикаторы'!BI11</f>
        <v/>
      </c>
      <c r="AX11" s="157" t="str">
        <f>'Показатели и индикаторы'!BJ11</f>
        <v/>
      </c>
      <c r="AY11" s="157">
        <f>'Показатели и индикаторы'!BK11</f>
        <v>0.21052631578947367</v>
      </c>
      <c r="AZ11" s="157">
        <f>'Показатели и индикаторы'!BL11</f>
        <v>0.52380952380952384</v>
      </c>
      <c r="BA11" s="157">
        <f>'Показатели и индикаторы'!BN11</f>
        <v>0.69565217391304346</v>
      </c>
      <c r="BB11" s="157">
        <f>'Показатели и индикаторы'!BO11</f>
        <v>0.69230769230769229</v>
      </c>
      <c r="BC11" s="157">
        <f>'Показатели и индикаторы'!BP11</f>
        <v>0.18181818181818182</v>
      </c>
      <c r="BD11" s="157">
        <f>'Показатели и индикаторы'!BQ11</f>
        <v>0.38461538461538464</v>
      </c>
      <c r="BE11" s="157">
        <f>'Показатели и индикаторы'!BS11</f>
        <v>0.5</v>
      </c>
      <c r="BF11" s="157">
        <f>'Показатели и индикаторы'!BT11</f>
        <v>0.72</v>
      </c>
      <c r="BG11" s="157">
        <f>'Показатели и индикаторы'!BU11</f>
        <v>0.5</v>
      </c>
      <c r="BH11" s="157">
        <f>'Показатели и индикаторы'!BV11</f>
        <v>0.875</v>
      </c>
      <c r="BI11" s="157">
        <f>'Показатели и индикаторы'!BX11</f>
        <v>0.83333333333333337</v>
      </c>
      <c r="BJ11" s="157">
        <f>'Показатели и индикаторы'!BY11</f>
        <v>0.8666666666666667</v>
      </c>
      <c r="BK11" s="157">
        <f>'Показатели и индикаторы'!BZ11</f>
        <v>0.22222222222222221</v>
      </c>
      <c r="BL11" s="157">
        <f>'Показатели и индикаторы'!CA11</f>
        <v>0.66666666666666663</v>
      </c>
      <c r="BM11" s="157">
        <f>'Показатели и индикаторы'!CC11</f>
        <v>1</v>
      </c>
      <c r="BN11" s="157">
        <f>'Показатели и индикаторы'!CD11</f>
        <v>1</v>
      </c>
      <c r="BO11" s="157">
        <f>'Показатели и индикаторы'!CE11</f>
        <v>0.08</v>
      </c>
      <c r="BP11" s="157">
        <f>'Показатели и индикаторы'!CF11</f>
        <v>0.54166666666666663</v>
      </c>
      <c r="BQ11" s="157">
        <f>'Показатели и индикаторы'!CH11</f>
        <v>0.76923076923076927</v>
      </c>
      <c r="BR11" s="157">
        <f>'Показатели и индикаторы'!CI11</f>
        <v>0.81481481481481477</v>
      </c>
      <c r="BS11" s="157" t="str">
        <f>'Показатели и индикаторы'!CJ11</f>
        <v/>
      </c>
      <c r="BT11" s="157" t="str">
        <f>'Показатели и индикаторы'!CK11</f>
        <v/>
      </c>
      <c r="BU11" s="157" t="str">
        <f>'Показатели и индикаторы'!CM11</f>
        <v/>
      </c>
      <c r="BV11" s="157" t="str">
        <f>'Показатели и индикаторы'!CN11</f>
        <v/>
      </c>
      <c r="BW11" s="157">
        <f>'Показатели и индикаторы'!CO11</f>
        <v>0.14285714285714285</v>
      </c>
      <c r="BX11" s="157">
        <f>'Показатели и индикаторы'!CP11</f>
        <v>0.6</v>
      </c>
      <c r="BY11" s="157">
        <f>'Показатели и индикаторы'!CR11</f>
        <v>1</v>
      </c>
      <c r="BZ11" s="157">
        <f>'Показатели и индикаторы'!CS11</f>
        <v>1</v>
      </c>
    </row>
    <row r="12" spans="1:78" x14ac:dyDescent="0.25">
      <c r="A12" s="292" t="s">
        <v>7</v>
      </c>
      <c r="B12" s="293" t="str">
        <f>'Показатели и индикаторы'!B12</f>
        <v>Численность мастеров и преподавателей профессионального учебного цикла (чел.)</v>
      </c>
      <c r="C12" s="294">
        <f>'Показатели и индикаторы'!C12</f>
        <v>410</v>
      </c>
      <c r="D12" s="294">
        <f>'Показатели и индикаторы'!D12</f>
        <v>445</v>
      </c>
      <c r="E12" s="294">
        <f>'Показатели и индикаторы'!F12</f>
        <v>456</v>
      </c>
      <c r="F12" s="294">
        <f>'Показатели и индикаторы'!G12</f>
        <v>469</v>
      </c>
      <c r="G12" s="295">
        <f>'Показатели и индикаторы'!H12</f>
        <v>36</v>
      </c>
      <c r="H12" s="295">
        <f>'Показатели и индикаторы'!I12</f>
        <v>37</v>
      </c>
      <c r="I12" s="295">
        <f>'Показатели и индикаторы'!K12</f>
        <v>37</v>
      </c>
      <c r="J12" s="295">
        <f>'Показатели и индикаторы'!L12</f>
        <v>37</v>
      </c>
      <c r="K12" s="295">
        <f>'Показатели и индикаторы'!M12</f>
        <v>24</v>
      </c>
      <c r="L12" s="295">
        <f>'Показатели и индикаторы'!N12</f>
        <v>24</v>
      </c>
      <c r="M12" s="295">
        <f>'Показатели и индикаторы'!P12</f>
        <v>25</v>
      </c>
      <c r="N12" s="295">
        <f>'Показатели и индикаторы'!Q12</f>
        <v>25</v>
      </c>
      <c r="O12" s="295">
        <f>'Показатели и индикаторы'!R12</f>
        <v>27</v>
      </c>
      <c r="P12" s="295">
        <f>'Показатели и индикаторы'!S12</f>
        <v>29</v>
      </c>
      <c r="Q12" s="295">
        <f>'Показатели и индикаторы'!U12</f>
        <v>29</v>
      </c>
      <c r="R12" s="295">
        <f>'Показатели и индикаторы'!V12</f>
        <v>29</v>
      </c>
      <c r="S12" s="295">
        <f>'Показатели и индикаторы'!W12</f>
        <v>11</v>
      </c>
      <c r="T12" s="295">
        <f>'Показатели и индикаторы'!X12</f>
        <v>12</v>
      </c>
      <c r="U12" s="295">
        <f>'Показатели и индикаторы'!Z12</f>
        <v>13</v>
      </c>
      <c r="V12" s="295">
        <f>'Показатели и индикаторы'!AA12</f>
        <v>13</v>
      </c>
      <c r="W12" s="295">
        <f>'Показатели и индикаторы'!AB12</f>
        <v>20</v>
      </c>
      <c r="X12" s="295">
        <f>'Показатели и индикаторы'!AC12</f>
        <v>25</v>
      </c>
      <c r="Y12" s="295">
        <f>'Показатели и индикаторы'!AE12</f>
        <v>25</v>
      </c>
      <c r="Z12" s="295">
        <f>'Показатели и индикаторы'!AF12</f>
        <v>25</v>
      </c>
      <c r="AA12" s="295">
        <f>'Показатели и индикаторы'!AG12</f>
        <v>31</v>
      </c>
      <c r="AB12" s="295">
        <f>'Показатели и индикаторы'!AH12</f>
        <v>42</v>
      </c>
      <c r="AC12" s="295">
        <f>'Показатели и индикаторы'!AJ12</f>
        <v>42</v>
      </c>
      <c r="AD12" s="295">
        <f>'Показатели и индикаторы'!AK12</f>
        <v>42</v>
      </c>
      <c r="AE12" s="295">
        <f>'Показатели и индикаторы'!AL12</f>
        <v>42</v>
      </c>
      <c r="AF12" s="295">
        <f>'Показатели и индикаторы'!AM12</f>
        <v>44</v>
      </c>
      <c r="AG12" s="295">
        <f>'Показатели и индикаторы'!AO12</f>
        <v>44</v>
      </c>
      <c r="AH12" s="295">
        <f>'Показатели и индикаторы'!AP12</f>
        <v>44</v>
      </c>
      <c r="AI12" s="295">
        <f>'Показатели и индикаторы'!AQ12</f>
        <v>27</v>
      </c>
      <c r="AJ12" s="295">
        <f>'Показатели и индикаторы'!AR12</f>
        <v>28</v>
      </c>
      <c r="AK12" s="295">
        <f>'Показатели и индикаторы'!AT12</f>
        <v>29</v>
      </c>
      <c r="AL12" s="295">
        <f>'Показатели и индикаторы'!AU12</f>
        <v>30</v>
      </c>
      <c r="AM12" s="295">
        <f>'Показатели и индикаторы'!AV12</f>
        <v>26</v>
      </c>
      <c r="AN12" s="295">
        <f>'Показатели и индикаторы'!AW12</f>
        <v>26</v>
      </c>
      <c r="AO12" s="295">
        <f>'Показатели и индикаторы'!AY12</f>
        <v>28</v>
      </c>
      <c r="AP12" s="295">
        <f>'Показатели и индикаторы'!AZ12</f>
        <v>29</v>
      </c>
      <c r="AQ12" s="295">
        <f>'Показатели и индикаторы'!BA12</f>
        <v>23</v>
      </c>
      <c r="AR12" s="295">
        <f>'Показатели и индикаторы'!BB12</f>
        <v>23</v>
      </c>
      <c r="AS12" s="295">
        <f>'Показатели и индикаторы'!BD12</f>
        <v>25</v>
      </c>
      <c r="AT12" s="295">
        <f>'Показатели и индикаторы'!BE12</f>
        <v>27</v>
      </c>
      <c r="AU12" s="295">
        <f>'Показатели и индикаторы'!BF12</f>
        <v>19</v>
      </c>
      <c r="AV12" s="295">
        <f>'Показатели и индикаторы'!BG12</f>
        <v>26</v>
      </c>
      <c r="AW12" s="295">
        <f>'Показатели и индикаторы'!BI12</f>
        <v>28</v>
      </c>
      <c r="AX12" s="295">
        <f>'Показатели и индикаторы'!BJ12</f>
        <v>30</v>
      </c>
      <c r="AY12" s="295">
        <f>'Показатели и индикаторы'!BK12</f>
        <v>46</v>
      </c>
      <c r="AZ12" s="295">
        <f>'Показатели и индикаторы'!BL12</f>
        <v>48</v>
      </c>
      <c r="BA12" s="295">
        <f>'Показатели и индикаторы'!BN12</f>
        <v>48</v>
      </c>
      <c r="BB12" s="295">
        <f>'Показатели и индикаторы'!BO12</f>
        <v>48</v>
      </c>
      <c r="BC12" s="295">
        <f>'Показатели и индикаторы'!BP12</f>
        <v>20</v>
      </c>
      <c r="BD12" s="295">
        <f>'Показатели и индикаторы'!BQ12</f>
        <v>20</v>
      </c>
      <c r="BE12" s="295">
        <f>'Показатели и индикаторы'!BS12</f>
        <v>21</v>
      </c>
      <c r="BF12" s="295">
        <f>'Показатели и индикаторы'!BT12</f>
        <v>25</v>
      </c>
      <c r="BG12" s="295">
        <f>'Показатели и индикаторы'!BU12</f>
        <v>12</v>
      </c>
      <c r="BH12" s="295">
        <f>'Показатели и индикаторы'!BV12</f>
        <v>12</v>
      </c>
      <c r="BI12" s="295">
        <f>'Показатели и индикаторы'!BX12</f>
        <v>13</v>
      </c>
      <c r="BJ12" s="295">
        <f>'Показатели и индикаторы'!BY12</f>
        <v>14</v>
      </c>
      <c r="BK12" s="295">
        <f>'Показатели и индикаторы'!BZ12</f>
        <v>9</v>
      </c>
      <c r="BL12" s="295">
        <f>'Показатели и индикаторы'!CA12</f>
        <v>9</v>
      </c>
      <c r="BM12" s="295">
        <f>'Показатели и индикаторы'!CC12</f>
        <v>9</v>
      </c>
      <c r="BN12" s="295">
        <f>'Показатели и индикаторы'!CD12</f>
        <v>9</v>
      </c>
      <c r="BO12" s="295">
        <f>'Показатели и индикаторы'!CE12</f>
        <v>12</v>
      </c>
      <c r="BP12" s="295">
        <f>'Показатели и индикаторы'!CF12</f>
        <v>16</v>
      </c>
      <c r="BQ12" s="295">
        <f>'Показатели и индикаторы'!CH12</f>
        <v>17</v>
      </c>
      <c r="BR12" s="295">
        <f>'Показатели и индикаторы'!CI12</f>
        <v>19</v>
      </c>
      <c r="BS12" s="295">
        <f>'Показатели и индикаторы'!CJ12</f>
        <v>13</v>
      </c>
      <c r="BT12" s="295">
        <f>'Показатели и индикаторы'!CK12</f>
        <v>13</v>
      </c>
      <c r="BU12" s="295">
        <f>'Показатели и индикаторы'!CM12</f>
        <v>14</v>
      </c>
      <c r="BV12" s="295">
        <f>'Показатели и индикаторы'!CN12</f>
        <v>14</v>
      </c>
      <c r="BW12" s="295">
        <f>'Показатели и индикаторы'!CO12</f>
        <v>12</v>
      </c>
      <c r="BX12" s="295">
        <f>'Показатели и индикаторы'!CP12</f>
        <v>11</v>
      </c>
      <c r="BY12" s="295">
        <f>'Показатели и индикаторы'!CR12</f>
        <v>9</v>
      </c>
      <c r="BZ12" s="295">
        <f>'Показатели и индикаторы'!CS12</f>
        <v>9</v>
      </c>
    </row>
    <row r="13" spans="1:78" x14ac:dyDescent="0.25">
      <c r="A13" s="292" t="s">
        <v>9</v>
      </c>
      <c r="B13" s="293" t="str">
        <f>'Показатели и индикаторы'!B13</f>
        <v>из них - прошедших обучение в Академии WS Россия (чел.)</v>
      </c>
      <c r="C13" s="294">
        <f>'Показатели и индикаторы'!C13</f>
        <v>46</v>
      </c>
      <c r="D13" s="294">
        <f>'Показатели и индикаторы'!D13</f>
        <v>172</v>
      </c>
      <c r="E13" s="294">
        <f>'Показатели и индикаторы'!F13</f>
        <v>222</v>
      </c>
      <c r="F13" s="294">
        <f>'Показатели и индикаторы'!G13</f>
        <v>267</v>
      </c>
      <c r="G13" s="295">
        <f>'Показатели и индикаторы'!H13</f>
        <v>1</v>
      </c>
      <c r="H13" s="295">
        <f>'Показатели и индикаторы'!I13</f>
        <v>24</v>
      </c>
      <c r="I13" s="295">
        <f>'Показатели и индикаторы'!K13</f>
        <v>28</v>
      </c>
      <c r="J13" s="295">
        <f>'Показатели и индикаторы'!L13</f>
        <v>36</v>
      </c>
      <c r="K13" s="295">
        <f>'Показатели и индикаторы'!M13</f>
        <v>4</v>
      </c>
      <c r="L13" s="295">
        <f>'Показатели и индикаторы'!N13</f>
        <v>11</v>
      </c>
      <c r="M13" s="295">
        <f>'Показатели и индикаторы'!P13</f>
        <v>14</v>
      </c>
      <c r="N13" s="295">
        <f>'Показатели и индикаторы'!Q13</f>
        <v>18</v>
      </c>
      <c r="O13" s="295">
        <f>'Показатели и индикаторы'!R13</f>
        <v>0</v>
      </c>
      <c r="P13" s="295">
        <f>'Показатели и индикаторы'!S13</f>
        <v>0</v>
      </c>
      <c r="Q13" s="295">
        <f>'Показатели и индикаторы'!U13</f>
        <v>0</v>
      </c>
      <c r="R13" s="295">
        <f>'Показатели и индикаторы'!V13</f>
        <v>0</v>
      </c>
      <c r="S13" s="295">
        <f>'Показатели и индикаторы'!W13</f>
        <v>0</v>
      </c>
      <c r="T13" s="295">
        <f>'Показатели и индикаторы'!X13</f>
        <v>2</v>
      </c>
      <c r="U13" s="295">
        <f>'Показатели и индикаторы'!Z13</f>
        <v>4</v>
      </c>
      <c r="V13" s="295">
        <f>'Показатели и индикаторы'!AA13</f>
        <v>4</v>
      </c>
      <c r="W13" s="295">
        <f>'Показатели и индикаторы'!AB13</f>
        <v>6</v>
      </c>
      <c r="X13" s="295">
        <f>'Показатели и индикаторы'!AC13</f>
        <v>11</v>
      </c>
      <c r="Y13" s="295">
        <f>'Показатели и индикаторы'!AE13</f>
        <v>16</v>
      </c>
      <c r="Z13" s="295">
        <f>'Показатели и индикаторы'!AF13</f>
        <v>18</v>
      </c>
      <c r="AA13" s="295">
        <f>'Показатели и индикаторы'!AG13</f>
        <v>11</v>
      </c>
      <c r="AB13" s="295">
        <f>'Показатели и индикаторы'!AH13</f>
        <v>30</v>
      </c>
      <c r="AC13" s="295">
        <f>'Показатели и индикаторы'!AJ13</f>
        <v>35</v>
      </c>
      <c r="AD13" s="295">
        <f>'Показатели и индикаторы'!AK13</f>
        <v>36</v>
      </c>
      <c r="AE13" s="295">
        <f>'Показатели и индикаторы'!AL13</f>
        <v>0</v>
      </c>
      <c r="AF13" s="295">
        <f>'Показатели и индикаторы'!AM13</f>
        <v>0</v>
      </c>
      <c r="AG13" s="295">
        <f>'Показатели и индикаторы'!AO13</f>
        <v>0</v>
      </c>
      <c r="AH13" s="295">
        <f>'Показатели и индикаторы'!AP13</f>
        <v>0</v>
      </c>
      <c r="AI13" s="295">
        <f>'Показатели и индикаторы'!AQ13</f>
        <v>2</v>
      </c>
      <c r="AJ13" s="295">
        <f>'Показатели и индикаторы'!AR13</f>
        <v>20</v>
      </c>
      <c r="AK13" s="295">
        <f>'Показатели и индикаторы'!AT13</f>
        <v>25</v>
      </c>
      <c r="AL13" s="295">
        <f>'Показатели и индикаторы'!AU13</f>
        <v>30</v>
      </c>
      <c r="AM13" s="295">
        <f>'Показатели и индикаторы'!AV13</f>
        <v>8</v>
      </c>
      <c r="AN13" s="295">
        <f>'Показатели и индикаторы'!AW13</f>
        <v>14</v>
      </c>
      <c r="AO13" s="295">
        <f>'Показатели и индикаторы'!AY13</f>
        <v>14</v>
      </c>
      <c r="AP13" s="295">
        <f>'Показатели и индикаторы'!AZ13</f>
        <v>14</v>
      </c>
      <c r="AQ13" s="295">
        <f>'Показатели и индикаторы'!BA13</f>
        <v>7</v>
      </c>
      <c r="AR13" s="295">
        <f>'Показатели и индикаторы'!BB13</f>
        <v>10</v>
      </c>
      <c r="AS13" s="295">
        <f>'Показатели и индикаторы'!BD13</f>
        <v>14</v>
      </c>
      <c r="AT13" s="295">
        <f>'Показатели и индикаторы'!BE13</f>
        <v>19</v>
      </c>
      <c r="AU13" s="295">
        <f>'Показатели и индикаторы'!BF13</f>
        <v>0</v>
      </c>
      <c r="AV13" s="295">
        <f>'Показатели и индикаторы'!BG13</f>
        <v>5</v>
      </c>
      <c r="AW13" s="295">
        <f>'Показатели и индикаторы'!BI13</f>
        <v>6</v>
      </c>
      <c r="AX13" s="295">
        <f>'Показатели и индикаторы'!BJ13</f>
        <v>6</v>
      </c>
      <c r="AY13" s="295">
        <f>'Показатели и индикаторы'!BK13</f>
        <v>1</v>
      </c>
      <c r="AZ13" s="295">
        <f>'Показатели и индикаторы'!BL13</f>
        <v>7</v>
      </c>
      <c r="BA13" s="295">
        <f>'Показатели и индикаторы'!BN13</f>
        <v>11</v>
      </c>
      <c r="BB13" s="295">
        <f>'Показатели и индикаторы'!BO13</f>
        <v>14</v>
      </c>
      <c r="BC13" s="295">
        <f>'Показатели и индикаторы'!BP13</f>
        <v>2</v>
      </c>
      <c r="BD13" s="295">
        <f>'Показатели и индикаторы'!BQ13</f>
        <v>15</v>
      </c>
      <c r="BE13" s="295">
        <f>'Показатели и индикаторы'!BS13</f>
        <v>18</v>
      </c>
      <c r="BF13" s="295">
        <f>'Показатели и индикаторы'!BT13</f>
        <v>18</v>
      </c>
      <c r="BG13" s="295">
        <f>'Показатели и индикаторы'!BU13</f>
        <v>2</v>
      </c>
      <c r="BH13" s="295">
        <f>'Показатели и индикаторы'!BV13</f>
        <v>4</v>
      </c>
      <c r="BI13" s="295">
        <f>'Показатели и индикаторы'!BX13</f>
        <v>6</v>
      </c>
      <c r="BJ13" s="295">
        <f>'Показатели и индикаторы'!BY13</f>
        <v>8</v>
      </c>
      <c r="BK13" s="295" t="str">
        <f>'Показатели и индикаторы'!BZ13</f>
        <v xml:space="preserve"> - </v>
      </c>
      <c r="BL13" s="295">
        <f>'Показатели и индикаторы'!CA13</f>
        <v>4</v>
      </c>
      <c r="BM13" s="295">
        <f>'Показатели и индикаторы'!CC13</f>
        <v>5</v>
      </c>
      <c r="BN13" s="295">
        <f>'Показатели и индикаторы'!CD13</f>
        <v>7</v>
      </c>
      <c r="BO13" s="295">
        <f>'Показатели и индикаторы'!CE13</f>
        <v>1</v>
      </c>
      <c r="BP13" s="297">
        <f>'Показатели и индикаторы'!CF13</f>
        <v>11</v>
      </c>
      <c r="BQ13" s="295">
        <f>'Показатели и индикаторы'!CH13</f>
        <v>16</v>
      </c>
      <c r="BR13" s="295">
        <f>'Показатели и индикаторы'!CI13</f>
        <v>18</v>
      </c>
      <c r="BS13" s="295">
        <f>'Показатели и индикаторы'!CJ13</f>
        <v>0</v>
      </c>
      <c r="BT13" s="295">
        <f>'Показатели и индикаторы'!CK13</f>
        <v>0</v>
      </c>
      <c r="BU13" s="295">
        <f>'Показатели и индикаторы'!CM13</f>
        <v>4</v>
      </c>
      <c r="BV13" s="295">
        <f>'Показатели и индикаторы'!CN13</f>
        <v>14</v>
      </c>
      <c r="BW13" s="295">
        <f>'Показатели и индикаторы'!CO13</f>
        <v>1</v>
      </c>
      <c r="BX13" s="295">
        <f>'Показатели и индикаторы'!CP13</f>
        <v>4</v>
      </c>
      <c r="BY13" s="295">
        <f>'Показатели и индикаторы'!CR13</f>
        <v>6</v>
      </c>
      <c r="BZ13" s="295">
        <f>'Показатели и индикаторы'!CS13</f>
        <v>7</v>
      </c>
    </row>
    <row r="14" spans="1:78" x14ac:dyDescent="0.25">
      <c r="A14" s="292" t="s">
        <v>11</v>
      </c>
      <c r="B14" s="293" t="str">
        <f>'Показатели и индикаторы'!B14</f>
        <v>из них - прошедших обучение в Академии WS Россия (чел. за год)</v>
      </c>
      <c r="C14" s="294">
        <f>'Показатели и индикаторы'!C14</f>
        <v>42</v>
      </c>
      <c r="D14" s="294">
        <f>'Показатели и индикаторы'!D14</f>
        <v>134</v>
      </c>
      <c r="E14" s="294">
        <f>'Показатели и индикаторы'!F14</f>
        <v>71</v>
      </c>
      <c r="F14" s="294">
        <f>'Показатели и индикаторы'!G14</f>
        <v>78</v>
      </c>
      <c r="G14" s="295">
        <f>'Показатели и индикаторы'!H14</f>
        <v>1</v>
      </c>
      <c r="H14" s="295">
        <f>'Показатели и индикаторы'!I14</f>
        <v>23</v>
      </c>
      <c r="I14" s="295">
        <f>'Показатели и индикаторы'!K14</f>
        <v>4</v>
      </c>
      <c r="J14" s="295">
        <f>'Показатели и индикаторы'!L14</f>
        <v>8</v>
      </c>
      <c r="K14" s="295">
        <f>'Показатели и индикаторы'!M14</f>
        <v>4</v>
      </c>
      <c r="L14" s="295">
        <f>'Показатели и индикаторы'!N14</f>
        <v>7</v>
      </c>
      <c r="M14" s="295">
        <f>'Показатели и индикаторы'!P14</f>
        <v>3</v>
      </c>
      <c r="N14" s="295">
        <f>'Показатели и индикаторы'!Q14</f>
        <v>4</v>
      </c>
      <c r="O14" s="295">
        <f>'Показатели и индикаторы'!R14</f>
        <v>0</v>
      </c>
      <c r="P14" s="295">
        <f>'Показатели и индикаторы'!S14</f>
        <v>0</v>
      </c>
      <c r="Q14" s="295">
        <f>'Показатели и индикаторы'!U14</f>
        <v>0</v>
      </c>
      <c r="R14" s="295">
        <f>'Показатели и индикаторы'!V14</f>
        <v>0</v>
      </c>
      <c r="S14" s="295">
        <f>'Показатели и индикаторы'!W14</f>
        <v>0</v>
      </c>
      <c r="T14" s="295">
        <f>'Показатели и индикаторы'!X14</f>
        <v>2</v>
      </c>
      <c r="U14" s="295">
        <f>'Показатели и индикаторы'!Z14</f>
        <v>2</v>
      </c>
      <c r="V14" s="295">
        <f>'Показатели и индикаторы'!AA14</f>
        <v>2</v>
      </c>
      <c r="W14" s="295">
        <f>'Показатели и индикаторы'!AB14</f>
        <v>4</v>
      </c>
      <c r="X14" s="295">
        <f>'Показатели и индикаторы'!AC14</f>
        <v>8</v>
      </c>
      <c r="Y14" s="295">
        <f>'Показатели и индикаторы'!AE14</f>
        <v>9</v>
      </c>
      <c r="Z14" s="295">
        <f>'Показатели и индикаторы'!AF14</f>
        <v>5</v>
      </c>
      <c r="AA14" s="295">
        <f>'Показатели и индикаторы'!AG14</f>
        <v>9</v>
      </c>
      <c r="AB14" s="295">
        <f>'Показатели и индикаторы'!AH14</f>
        <v>19</v>
      </c>
      <c r="AC14" s="295">
        <f>'Показатели и индикаторы'!AJ14</f>
        <v>12</v>
      </c>
      <c r="AD14" s="295">
        <f>'Показатели и индикаторы'!AK14</f>
        <v>16</v>
      </c>
      <c r="AE14" s="295">
        <f>'Показатели и индикаторы'!AL14</f>
        <v>0</v>
      </c>
      <c r="AF14" s="295">
        <f>'Показатели и индикаторы'!AM14</f>
        <v>0</v>
      </c>
      <c r="AG14" s="295">
        <f>'Показатели и индикаторы'!AO14</f>
        <v>0</v>
      </c>
      <c r="AH14" s="295">
        <f>'Показатели и индикаторы'!AP14</f>
        <v>0</v>
      </c>
      <c r="AI14" s="295">
        <f>'Показатели и индикаторы'!AQ14</f>
        <v>2</v>
      </c>
      <c r="AJ14" s="295">
        <f>'Показатели и индикаторы'!AR14</f>
        <v>20</v>
      </c>
      <c r="AK14" s="295">
        <f>'Показатели и индикаторы'!AT14</f>
        <v>5</v>
      </c>
      <c r="AL14" s="295">
        <f>'Показатели и индикаторы'!AU14</f>
        <v>5</v>
      </c>
      <c r="AM14" s="295">
        <f>'Показатели и индикаторы'!AV14</f>
        <v>8</v>
      </c>
      <c r="AN14" s="295">
        <f>'Показатели и индикаторы'!AW14</f>
        <v>6</v>
      </c>
      <c r="AO14" s="295">
        <f>'Показатели и индикаторы'!AY14</f>
        <v>8</v>
      </c>
      <c r="AP14" s="295">
        <f>'Показатели и индикаторы'!AZ14</f>
        <v>6</v>
      </c>
      <c r="AQ14" s="295">
        <f>'Показатели и индикаторы'!BA14</f>
        <v>7</v>
      </c>
      <c r="AR14" s="295">
        <f>'Показатели и индикаторы'!BB14</f>
        <v>6</v>
      </c>
      <c r="AS14" s="295">
        <f>'Показатели и индикаторы'!BD14</f>
        <v>4</v>
      </c>
      <c r="AT14" s="295">
        <f>'Показатели и индикаторы'!BE14</f>
        <v>5</v>
      </c>
      <c r="AU14" s="295">
        <f>'Показатели и индикаторы'!BF14</f>
        <v>0</v>
      </c>
      <c r="AV14" s="295">
        <f>'Показатели и индикаторы'!BG14</f>
        <v>5</v>
      </c>
      <c r="AW14" s="295">
        <f>'Показатели и индикаторы'!BI14</f>
        <v>1</v>
      </c>
      <c r="AX14" s="295">
        <f>'Показатели и индикаторы'!BJ14</f>
        <v>5</v>
      </c>
      <c r="AY14" s="295">
        <f>'Показатели и индикаторы'!BK14</f>
        <v>1</v>
      </c>
      <c r="AZ14" s="295">
        <f>'Показатели и индикаторы'!BL14</f>
        <v>6</v>
      </c>
      <c r="BA14" s="295">
        <f>'Показатели и индикаторы'!BN14</f>
        <v>4</v>
      </c>
      <c r="BB14" s="295">
        <f>'Показатели и индикаторы'!BO14</f>
        <v>4</v>
      </c>
      <c r="BC14" s="295">
        <f>'Показатели и индикаторы'!BP14</f>
        <v>2</v>
      </c>
      <c r="BD14" s="295">
        <f>'Показатели и индикаторы'!BQ14</f>
        <v>13</v>
      </c>
      <c r="BE14" s="295">
        <f>'Показатели и индикаторы'!BS14</f>
        <v>5</v>
      </c>
      <c r="BF14" s="295">
        <f>'Показатели и индикаторы'!BT14</f>
        <v>0</v>
      </c>
      <c r="BG14" s="295">
        <f>'Показатели и индикаторы'!BU14</f>
        <v>2</v>
      </c>
      <c r="BH14" s="295">
        <f>'Показатели и индикаторы'!BV14</f>
        <v>2</v>
      </c>
      <c r="BI14" s="295">
        <f>'Показатели и индикаторы'!BX14</f>
        <v>2</v>
      </c>
      <c r="BJ14" s="295">
        <f>'Показатели и индикаторы'!BY14</f>
        <v>2</v>
      </c>
      <c r="BK14" s="295" t="str">
        <f>'Показатели и индикаторы'!BZ14</f>
        <v xml:space="preserve"> - </v>
      </c>
      <c r="BL14" s="295">
        <f>'Показатели и индикаторы'!CA14</f>
        <v>4</v>
      </c>
      <c r="BM14" s="295">
        <f>'Показатели и индикаторы'!CC14</f>
        <v>1</v>
      </c>
      <c r="BN14" s="295">
        <f>'Показатели и индикаторы'!CD14</f>
        <v>2</v>
      </c>
      <c r="BO14" s="295">
        <f>'Показатели и индикаторы'!CE14</f>
        <v>1</v>
      </c>
      <c r="BP14" s="297">
        <f>'Показатели и индикаторы'!CF14</f>
        <v>10</v>
      </c>
      <c r="BQ14" s="295">
        <f>'Показатели и индикаторы'!CH14</f>
        <v>5</v>
      </c>
      <c r="BR14" s="295">
        <f>'Показатели и индикаторы'!CI14</f>
        <v>2</v>
      </c>
      <c r="BS14" s="295">
        <f>'Показатели и индикаторы'!CJ14</f>
        <v>0</v>
      </c>
      <c r="BT14" s="295">
        <f>'Показатели и индикаторы'!CK14</f>
        <v>0</v>
      </c>
      <c r="BU14" s="295">
        <f>'Показатели и индикаторы'!CM14</f>
        <v>4</v>
      </c>
      <c r="BV14" s="295">
        <f>'Показатели и индикаторы'!CN14</f>
        <v>10</v>
      </c>
      <c r="BW14" s="295">
        <f>'Показатели и индикаторы'!CO14</f>
        <v>1</v>
      </c>
      <c r="BX14" s="295">
        <f>'Показатели и индикаторы'!CP14</f>
        <v>3</v>
      </c>
      <c r="BY14" s="295">
        <f>'Показатели и индикаторы'!CR14</f>
        <v>2</v>
      </c>
      <c r="BZ14" s="295">
        <f>'Показатели и индикаторы'!CS14</f>
        <v>2</v>
      </c>
    </row>
    <row r="15" spans="1:78" x14ac:dyDescent="0.25">
      <c r="A15" s="292" t="s">
        <v>13</v>
      </c>
      <c r="B15" s="293" t="str">
        <f>'Показатели и индикаторы'!B15</f>
        <v>из них - прошедших обучение и ставших экспертами демонстрационного экзамена (чел.)</v>
      </c>
      <c r="C15" s="294">
        <f>'Показатели и индикаторы'!C15</f>
        <v>47</v>
      </c>
      <c r="D15" s="294">
        <f>'Показатели и индикаторы'!D15</f>
        <v>152</v>
      </c>
      <c r="E15" s="294">
        <f>'Показатели и индикаторы'!F15</f>
        <v>180</v>
      </c>
      <c r="F15" s="294">
        <f>'Показатели и индикаторы'!G15</f>
        <v>183</v>
      </c>
      <c r="G15" s="295">
        <f>'Показатели и индикаторы'!H15</f>
        <v>9</v>
      </c>
      <c r="H15" s="295">
        <f>'Показатели и индикаторы'!I15</f>
        <v>15</v>
      </c>
      <c r="I15" s="295">
        <f>'Показатели и индикаторы'!K15</f>
        <v>13</v>
      </c>
      <c r="J15" s="295">
        <f>'Показатели и индикаторы'!L15</f>
        <v>19</v>
      </c>
      <c r="K15" s="295">
        <f>'Показатели и индикаторы'!M15</f>
        <v>4</v>
      </c>
      <c r="L15" s="295">
        <f>'Показатели и индикаторы'!N15</f>
        <v>9</v>
      </c>
      <c r="M15" s="295">
        <f>'Показатели и индикаторы'!P15</f>
        <v>9</v>
      </c>
      <c r="N15" s="295">
        <f>'Показатели и индикаторы'!Q15</f>
        <v>9</v>
      </c>
      <c r="O15" s="295">
        <f>'Показатели и индикаторы'!R15</f>
        <v>0</v>
      </c>
      <c r="P15" s="295">
        <f>'Показатели и индикаторы'!S15</f>
        <v>2</v>
      </c>
      <c r="Q15" s="295">
        <f>'Показатели и индикаторы'!U15</f>
        <v>8</v>
      </c>
      <c r="R15" s="295">
        <f>'Показатели и индикаторы'!V15</f>
        <v>6</v>
      </c>
      <c r="S15" s="295">
        <f>'Показатели и индикаторы'!W15</f>
        <v>0</v>
      </c>
      <c r="T15" s="295">
        <f>'Показатели и индикаторы'!X15</f>
        <v>5</v>
      </c>
      <c r="U15" s="295">
        <f>'Показатели и индикаторы'!Z15</f>
        <v>10</v>
      </c>
      <c r="V15" s="295">
        <f>'Показатели и индикаторы'!AA15</f>
        <v>10</v>
      </c>
      <c r="W15" s="295">
        <f>'Показатели и индикаторы'!AB15</f>
        <v>3</v>
      </c>
      <c r="X15" s="295">
        <f>'Показатели и индикаторы'!AC15</f>
        <v>10</v>
      </c>
      <c r="Y15" s="295">
        <f>'Показатели и индикаторы'!AE15</f>
        <v>16</v>
      </c>
      <c r="Z15" s="295">
        <f>'Показатели и индикаторы'!AF15</f>
        <v>16</v>
      </c>
      <c r="AA15" s="295">
        <f>'Показатели и индикаторы'!AG15</f>
        <v>7</v>
      </c>
      <c r="AB15" s="295">
        <f>'Показатели и индикаторы'!AH15</f>
        <v>10</v>
      </c>
      <c r="AC15" s="295">
        <f>'Показатели и индикаторы'!AJ15</f>
        <v>9</v>
      </c>
      <c r="AD15" s="295">
        <f>'Показатели и индикаторы'!AK15</f>
        <v>9</v>
      </c>
      <c r="AE15" s="295">
        <f>'Показатели и индикаторы'!AL15</f>
        <v>0</v>
      </c>
      <c r="AF15" s="295">
        <f>'Показатели и индикаторы'!AM15</f>
        <v>0</v>
      </c>
      <c r="AG15" s="295">
        <f>'Показатели и индикаторы'!AO15</f>
        <v>0</v>
      </c>
      <c r="AH15" s="295">
        <f>'Показатели и индикаторы'!AP15</f>
        <v>0</v>
      </c>
      <c r="AI15" s="295">
        <f>'Показатели и индикаторы'!AQ15</f>
        <v>1</v>
      </c>
      <c r="AJ15" s="295">
        <f>'Показатели и индикаторы'!AR15</f>
        <v>6</v>
      </c>
      <c r="AK15" s="295">
        <f>'Показатели и индикаторы'!AT15</f>
        <v>10</v>
      </c>
      <c r="AL15" s="295">
        <f>'Показатели и индикаторы'!AU15</f>
        <v>10</v>
      </c>
      <c r="AM15" s="295">
        <f>'Показатели и индикаторы'!AV15</f>
        <v>8</v>
      </c>
      <c r="AN15" s="295">
        <f>'Показатели и индикаторы'!AW15</f>
        <v>12</v>
      </c>
      <c r="AO15" s="295">
        <f>'Показатели и индикаторы'!AY15</f>
        <v>12</v>
      </c>
      <c r="AP15" s="295">
        <f>'Показатели и индикаторы'!AZ15</f>
        <v>12</v>
      </c>
      <c r="AQ15" s="295">
        <f>'Показатели и индикаторы'!BA15</f>
        <v>4</v>
      </c>
      <c r="AR15" s="295">
        <f>'Показатели и индикаторы'!BB15</f>
        <v>6</v>
      </c>
      <c r="AS15" s="295">
        <f>'Показатели и индикаторы'!BD15</f>
        <v>6</v>
      </c>
      <c r="AT15" s="295">
        <f>'Показатели и индикаторы'!BE15</f>
        <v>8</v>
      </c>
      <c r="AU15" s="295">
        <f>'Показатели и индикаторы'!BF15</f>
        <v>0</v>
      </c>
      <c r="AV15" s="295">
        <f>'Показатели и индикаторы'!BG15</f>
        <v>22</v>
      </c>
      <c r="AW15" s="295">
        <f>'Показатели и индикаторы'!BI15</f>
        <v>24</v>
      </c>
      <c r="AX15" s="295">
        <f>'Показатели и индикаторы'!BJ15</f>
        <v>26</v>
      </c>
      <c r="AY15" s="295">
        <f>'Показатели и индикаторы'!BK15</f>
        <v>4</v>
      </c>
      <c r="AZ15" s="295">
        <f>'Показатели и индикаторы'!BL15</f>
        <v>19</v>
      </c>
      <c r="BA15" s="295">
        <f>'Показатели и индикаторы'!BN15</f>
        <v>21</v>
      </c>
      <c r="BB15" s="295">
        <f>'Показатели и индикаторы'!BO15</f>
        <v>16</v>
      </c>
      <c r="BC15" s="295">
        <f>'Показатели и индикаторы'!BP15</f>
        <v>2</v>
      </c>
      <c r="BD15" s="295">
        <f>'Показатели и индикаторы'!BQ15</f>
        <v>15</v>
      </c>
      <c r="BE15" s="295">
        <f>'Показатели и индикаторы'!BS15</f>
        <v>15</v>
      </c>
      <c r="BF15" s="295">
        <f>'Показатели и индикаторы'!BT15</f>
        <v>15</v>
      </c>
      <c r="BG15" s="295">
        <f>'Показатели и индикаторы'!BU15</f>
        <v>2</v>
      </c>
      <c r="BH15" s="295">
        <f>'Показатели и индикаторы'!BV15</f>
        <v>5</v>
      </c>
      <c r="BI15" s="295">
        <f>'Показатели и индикаторы'!BX15</f>
        <v>6</v>
      </c>
      <c r="BJ15" s="295">
        <f>'Показатели и индикаторы'!BY15</f>
        <v>6</v>
      </c>
      <c r="BK15" s="295">
        <f>'Показатели и индикаторы'!BZ15</f>
        <v>1</v>
      </c>
      <c r="BL15" s="295">
        <f>'Показатели и индикаторы'!CA15</f>
        <v>3</v>
      </c>
      <c r="BM15" s="295">
        <f>'Показатели и индикаторы'!CC15</f>
        <v>4</v>
      </c>
      <c r="BN15" s="295">
        <f>'Показатели и индикаторы'!CD15</f>
        <v>3</v>
      </c>
      <c r="BO15" s="295">
        <f>'Показатели и индикаторы'!CE15</f>
        <v>1</v>
      </c>
      <c r="BP15" s="297">
        <f>'Показатели и индикаторы'!CF15</f>
        <v>5</v>
      </c>
      <c r="BQ15" s="295">
        <f>'Показатели и индикаторы'!CH15</f>
        <v>5</v>
      </c>
      <c r="BR15" s="295">
        <f>'Показатели и индикаторы'!CI15</f>
        <v>6</v>
      </c>
      <c r="BS15" s="295">
        <f>'Показатели и индикаторы'!CJ15</f>
        <v>0</v>
      </c>
      <c r="BT15" s="295">
        <f>'Показатели и индикаторы'!CK15</f>
        <v>5</v>
      </c>
      <c r="BU15" s="295">
        <f>'Показатели и индикаторы'!CM15</f>
        <v>8</v>
      </c>
      <c r="BV15" s="295">
        <f>'Показатели и индикаторы'!CN15</f>
        <v>8</v>
      </c>
      <c r="BW15" s="295">
        <f>'Показатели и индикаторы'!CO15</f>
        <v>1</v>
      </c>
      <c r="BX15" s="295">
        <f>'Показатели и индикаторы'!CP15</f>
        <v>3</v>
      </c>
      <c r="BY15" s="295">
        <f>'Показатели и индикаторы'!CR15</f>
        <v>4</v>
      </c>
      <c r="BZ15" s="295">
        <f>'Показатели и индикаторы'!CS15</f>
        <v>4</v>
      </c>
    </row>
    <row r="16" spans="1:78" ht="31.5" x14ac:dyDescent="0.25">
      <c r="A16" s="292" t="s">
        <v>15</v>
      </c>
      <c r="B16" s="293" t="str">
        <f>'Показатели и индикаторы'!B16</f>
        <v>из них - прошедших обучение и ставших экспертами демонстрационного экзамена (чел. за год)</v>
      </c>
      <c r="C16" s="294">
        <f>'Показатели и индикаторы'!C16</f>
        <v>47</v>
      </c>
      <c r="D16" s="294">
        <f>'Показатели и индикаторы'!D16</f>
        <v>106</v>
      </c>
      <c r="E16" s="294">
        <f>'Показатели и индикаторы'!F16</f>
        <v>74</v>
      </c>
      <c r="F16" s="294">
        <f>'Показатели и индикаторы'!G16</f>
        <v>109</v>
      </c>
      <c r="G16" s="295">
        <f>'Показатели и индикаторы'!H16</f>
        <v>9</v>
      </c>
      <c r="H16" s="295">
        <f>'Показатели и индикаторы'!I16</f>
        <v>6</v>
      </c>
      <c r="I16" s="295">
        <f>'Показатели и индикаторы'!K16</f>
        <v>7</v>
      </c>
      <c r="J16" s="295">
        <f>'Показатели и индикаторы'!L16</f>
        <v>12</v>
      </c>
      <c r="K16" s="295">
        <f>'Показатели и индикаторы'!M16</f>
        <v>4</v>
      </c>
      <c r="L16" s="295">
        <f>'Показатели и индикаторы'!N16</f>
        <v>5</v>
      </c>
      <c r="M16" s="295">
        <f>'Показатели и индикаторы'!P16</f>
        <v>4</v>
      </c>
      <c r="N16" s="295">
        <f>'Показатели и индикаторы'!Q16</f>
        <v>5</v>
      </c>
      <c r="O16" s="295">
        <f>'Показатели и индикаторы'!R16</f>
        <v>0</v>
      </c>
      <c r="P16" s="295">
        <f>'Показатели и индикаторы'!S16</f>
        <v>2</v>
      </c>
      <c r="Q16" s="295">
        <f>'Показатели и индикаторы'!U16</f>
        <v>6</v>
      </c>
      <c r="R16" s="295">
        <f>'Показатели и индикаторы'!V16</f>
        <v>0</v>
      </c>
      <c r="S16" s="295">
        <f>'Показатели и индикаторы'!W16</f>
        <v>0</v>
      </c>
      <c r="T16" s="295">
        <f>'Показатели и индикаторы'!X16</f>
        <v>5</v>
      </c>
      <c r="U16" s="295">
        <f>'Показатели и индикаторы'!Z16</f>
        <v>5</v>
      </c>
      <c r="V16" s="295">
        <f>'Показатели и индикаторы'!AA16</f>
        <v>5</v>
      </c>
      <c r="W16" s="295">
        <f>'Показатели и индикаторы'!AB16</f>
        <v>3</v>
      </c>
      <c r="X16" s="295">
        <f>'Показатели и индикаторы'!AC16</f>
        <v>7</v>
      </c>
      <c r="Y16" s="295">
        <f>'Показатели и индикаторы'!AE16</f>
        <v>9</v>
      </c>
      <c r="Z16" s="295">
        <f>'Показатели и индикаторы'!AF16</f>
        <v>7</v>
      </c>
      <c r="AA16" s="295">
        <f>'Показатели и индикаторы'!AG16</f>
        <v>7</v>
      </c>
      <c r="AB16" s="295">
        <f>'Показатели и индикаторы'!AH16</f>
        <v>4</v>
      </c>
      <c r="AC16" s="295">
        <f>'Показатели и индикаторы'!AJ16</f>
        <v>5</v>
      </c>
      <c r="AD16" s="295">
        <f>'Показатели и индикаторы'!AK16</f>
        <v>4</v>
      </c>
      <c r="AE16" s="295">
        <f>'Показатели и индикаторы'!AL16</f>
        <v>0</v>
      </c>
      <c r="AF16" s="295">
        <f>'Показатели и индикаторы'!AM16</f>
        <v>0</v>
      </c>
      <c r="AG16" s="295">
        <f>'Показатели и индикаторы'!AO16</f>
        <v>0</v>
      </c>
      <c r="AH16" s="295">
        <f>'Показатели и индикаторы'!AP16</f>
        <v>0</v>
      </c>
      <c r="AI16" s="295">
        <f>'Показатели и индикаторы'!AQ16</f>
        <v>1</v>
      </c>
      <c r="AJ16" s="295">
        <f>'Показатели и индикаторы'!AR16</f>
        <v>5</v>
      </c>
      <c r="AK16" s="295">
        <f>'Показатели и индикаторы'!AT16</f>
        <v>5</v>
      </c>
      <c r="AL16" s="295">
        <f>'Показатели и индикаторы'!AU16</f>
        <v>5</v>
      </c>
      <c r="AM16" s="295">
        <f>'Показатели и индикаторы'!AV16</f>
        <v>8</v>
      </c>
      <c r="AN16" s="295">
        <f>'Показатели и индикаторы'!AW16</f>
        <v>4</v>
      </c>
      <c r="AO16" s="295">
        <f>'Показатели и индикаторы'!AY16</f>
        <v>8</v>
      </c>
      <c r="AP16" s="295">
        <f>'Показатели и индикаторы'!AZ16</f>
        <v>4</v>
      </c>
      <c r="AQ16" s="295">
        <f>'Показатели и индикаторы'!BA16</f>
        <v>4</v>
      </c>
      <c r="AR16" s="295">
        <f>'Показатели и индикаторы'!BB16</f>
        <v>2</v>
      </c>
      <c r="AS16" s="295">
        <f>'Показатели и индикаторы'!BD16</f>
        <v>4</v>
      </c>
      <c r="AT16" s="295">
        <f>'Показатели и индикаторы'!BE16</f>
        <v>4</v>
      </c>
      <c r="AU16" s="295">
        <f>'Показатели и индикаторы'!BF16</f>
        <v>0</v>
      </c>
      <c r="AV16" s="295">
        <f>'Показатели и индикаторы'!BG16</f>
        <v>22</v>
      </c>
      <c r="AW16" s="295">
        <f>'Показатели и индикаторы'!BI16</f>
        <v>2</v>
      </c>
      <c r="AX16" s="295">
        <f>'Показатели и индикаторы'!BJ16</f>
        <v>24</v>
      </c>
      <c r="AY16" s="295">
        <f>'Показатели и индикаторы'!BK16</f>
        <v>4</v>
      </c>
      <c r="AZ16" s="295">
        <f>'Показатели и индикаторы'!BL16</f>
        <v>15</v>
      </c>
      <c r="BA16" s="295">
        <f>'Показатели и индикаторы'!BN16</f>
        <v>6</v>
      </c>
      <c r="BB16" s="295">
        <f>'Показатели и индикаторы'!BO16</f>
        <v>10</v>
      </c>
      <c r="BC16" s="295">
        <f>'Показатели и индикаторы'!BP16</f>
        <v>2</v>
      </c>
      <c r="BD16" s="295">
        <f>'Показатели и индикаторы'!BQ16</f>
        <v>13</v>
      </c>
      <c r="BE16" s="295">
        <f>'Показатели и индикаторы'!BS16</f>
        <v>2</v>
      </c>
      <c r="BF16" s="295">
        <f>'Показатели и индикаторы'!BT16</f>
        <v>13</v>
      </c>
      <c r="BG16" s="295">
        <f>'Показатели и индикаторы'!BU16</f>
        <v>2</v>
      </c>
      <c r="BH16" s="295">
        <f>'Показатели и индикаторы'!BV16</f>
        <v>3</v>
      </c>
      <c r="BI16" s="295">
        <f>'Показатели и индикаторы'!BX16</f>
        <v>3</v>
      </c>
      <c r="BJ16" s="295">
        <f>'Показатели и индикаторы'!BY16</f>
        <v>3</v>
      </c>
      <c r="BK16" s="295">
        <f>'Показатели и индикаторы'!BZ16</f>
        <v>1</v>
      </c>
      <c r="BL16" s="295">
        <f>'Показатели и индикаторы'!CA16</f>
        <v>2</v>
      </c>
      <c r="BM16" s="295">
        <f>'Показатели и индикаторы'!CC16</f>
        <v>2</v>
      </c>
      <c r="BN16" s="295">
        <f>'Показатели и индикаторы'!CD16</f>
        <v>1</v>
      </c>
      <c r="BO16" s="295">
        <f>'Показатели и индикаторы'!CE16</f>
        <v>1</v>
      </c>
      <c r="BP16" s="297">
        <f>'Показатели и индикаторы'!CF16</f>
        <v>4</v>
      </c>
      <c r="BQ16" s="295">
        <f>'Показатели и индикаторы'!CH16</f>
        <v>1</v>
      </c>
      <c r="BR16" s="295">
        <f>'Показатели и индикаторы'!CI16</f>
        <v>5</v>
      </c>
      <c r="BS16" s="295">
        <f>'Показатели и индикаторы'!CJ16</f>
        <v>0</v>
      </c>
      <c r="BT16" s="295">
        <f>'Показатели и индикаторы'!CK16</f>
        <v>5</v>
      </c>
      <c r="BU16" s="295">
        <f>'Показатели и индикаторы'!CM16</f>
        <v>3</v>
      </c>
      <c r="BV16" s="295">
        <f>'Показатели и индикаторы'!CN16</f>
        <v>5</v>
      </c>
      <c r="BW16" s="295">
        <f>'Показатели и индикаторы'!CO16</f>
        <v>1</v>
      </c>
      <c r="BX16" s="295">
        <f>'Показатели и индикаторы'!CP16</f>
        <v>2</v>
      </c>
      <c r="BY16" s="295">
        <f>'Показатели и индикаторы'!CR16</f>
        <v>2</v>
      </c>
      <c r="BZ16" s="295">
        <f>'Показатели и индикаторы'!CS16</f>
        <v>2</v>
      </c>
    </row>
    <row r="17" spans="1:78" x14ac:dyDescent="0.25">
      <c r="A17" s="292" t="s">
        <v>603</v>
      </c>
      <c r="B17" s="293" t="str">
        <f>'Показатели и индикаторы'!B17</f>
        <v>из них - прошедших обучение и ставших экспертами WS (чел.)</v>
      </c>
      <c r="C17" s="294">
        <f>'Показатели и индикаторы'!C17</f>
        <v>73</v>
      </c>
      <c r="D17" s="294">
        <f>'Показатели и индикаторы'!D17</f>
        <v>118</v>
      </c>
      <c r="E17" s="294">
        <f>'Показатели и индикаторы'!F17</f>
        <v>145</v>
      </c>
      <c r="F17" s="294">
        <f>'Показатели и индикаторы'!G17</f>
        <v>170</v>
      </c>
      <c r="G17" s="295">
        <f>'Показатели и индикаторы'!H17</f>
        <v>9</v>
      </c>
      <c r="H17" s="295">
        <f>'Показатели и индикаторы'!I17</f>
        <v>15</v>
      </c>
      <c r="I17" s="295">
        <f>'Показатели и индикаторы'!K17</f>
        <v>22</v>
      </c>
      <c r="J17" s="295">
        <f>'Показатели и индикаторы'!L17</f>
        <v>25</v>
      </c>
      <c r="K17" s="295">
        <f>'Показатели и индикаторы'!M17</f>
        <v>2</v>
      </c>
      <c r="L17" s="295">
        <f>'Показатели и индикаторы'!N17</f>
        <v>3</v>
      </c>
      <c r="M17" s="295">
        <f>'Показатели и индикаторы'!P17</f>
        <v>4</v>
      </c>
      <c r="N17" s="295">
        <f>'Показатели и индикаторы'!Q17</f>
        <v>6</v>
      </c>
      <c r="O17" s="295">
        <f>'Показатели и индикаторы'!R17</f>
        <v>5</v>
      </c>
      <c r="P17" s="295">
        <f>'Показатели и индикаторы'!S17</f>
        <v>11</v>
      </c>
      <c r="Q17" s="295">
        <f>'Показатели и индикаторы'!U17</f>
        <v>12</v>
      </c>
      <c r="R17" s="295">
        <f>'Показатели и индикаторы'!V17</f>
        <v>8</v>
      </c>
      <c r="S17" s="295">
        <f>'Показатели и индикаторы'!W17</f>
        <v>1</v>
      </c>
      <c r="T17" s="295">
        <f>'Показатели и индикаторы'!X17</f>
        <v>0</v>
      </c>
      <c r="U17" s="295">
        <f>'Показатели и индикаторы'!Z17</f>
        <v>2</v>
      </c>
      <c r="V17" s="295">
        <f>'Показатели и индикаторы'!AA17</f>
        <v>4</v>
      </c>
      <c r="W17" s="295">
        <f>'Показатели и индикаторы'!AB17</f>
        <v>1</v>
      </c>
      <c r="X17" s="295">
        <f>'Показатели и индикаторы'!AC17</f>
        <v>1</v>
      </c>
      <c r="Y17" s="295">
        <f>'Показатели и индикаторы'!AE17</f>
        <v>2</v>
      </c>
      <c r="Z17" s="295">
        <f>'Показатели и индикаторы'!AF17</f>
        <v>3</v>
      </c>
      <c r="AA17" s="295">
        <f>'Показатели и индикаторы'!AG17</f>
        <v>1</v>
      </c>
      <c r="AB17" s="295">
        <f>'Показатели и индикаторы'!AH17</f>
        <v>12</v>
      </c>
      <c r="AC17" s="295">
        <f>'Показатели и индикаторы'!AJ17</f>
        <v>16</v>
      </c>
      <c r="AD17" s="295">
        <f>'Показатели и индикаторы'!AK17</f>
        <v>27</v>
      </c>
      <c r="AE17" s="295">
        <f>'Показатели и индикаторы'!AL17</f>
        <v>0</v>
      </c>
      <c r="AF17" s="295">
        <f>'Показатели и индикаторы'!AM17</f>
        <v>0</v>
      </c>
      <c r="AG17" s="295">
        <f>'Показатели и индикаторы'!AO17</f>
        <v>0</v>
      </c>
      <c r="AH17" s="295">
        <f>'Показатели и индикаторы'!AP17</f>
        <v>0</v>
      </c>
      <c r="AI17" s="295">
        <f>'Показатели и индикаторы'!AQ17</f>
        <v>10</v>
      </c>
      <c r="AJ17" s="295">
        <f>'Показатели и индикаторы'!AR17</f>
        <v>13</v>
      </c>
      <c r="AK17" s="295">
        <f>'Показатели и индикаторы'!AT17</f>
        <v>10</v>
      </c>
      <c r="AL17" s="295">
        <f>'Показатели и индикаторы'!AU17</f>
        <v>12</v>
      </c>
      <c r="AM17" s="295">
        <f>'Показатели и индикаторы'!AV17</f>
        <v>1</v>
      </c>
      <c r="AN17" s="295">
        <f>'Показатели и индикаторы'!AW17</f>
        <v>2</v>
      </c>
      <c r="AO17" s="295">
        <f>'Показатели и индикаторы'!AY17</f>
        <v>2</v>
      </c>
      <c r="AP17" s="295">
        <f>'Показатели и индикаторы'!AZ17</f>
        <v>2</v>
      </c>
      <c r="AQ17" s="295">
        <f>'Показатели и индикаторы'!BA17</f>
        <v>9</v>
      </c>
      <c r="AR17" s="295">
        <f>'Показатели и индикаторы'!BB17</f>
        <v>11</v>
      </c>
      <c r="AS17" s="295">
        <f>'Показатели и индикаторы'!BD17</f>
        <v>14</v>
      </c>
      <c r="AT17" s="295">
        <f>'Показатели и индикаторы'!BE17</f>
        <v>14</v>
      </c>
      <c r="AU17" s="295">
        <f>'Показатели и индикаторы'!BF17</f>
        <v>2</v>
      </c>
      <c r="AV17" s="295">
        <f>'Показатели и индикаторы'!BG17</f>
        <v>4</v>
      </c>
      <c r="AW17" s="295">
        <f>'Показатели и индикаторы'!BI17</f>
        <v>5</v>
      </c>
      <c r="AX17" s="295">
        <f>'Показатели и индикаторы'!BJ17</f>
        <v>5</v>
      </c>
      <c r="AY17" s="295">
        <f>'Показатели и индикаторы'!BK17</f>
        <v>12</v>
      </c>
      <c r="AZ17" s="295">
        <f>'Показатели и индикаторы'!BL17</f>
        <v>16</v>
      </c>
      <c r="BA17" s="295">
        <f>'Показатели и индикаторы'!BN17</f>
        <v>18</v>
      </c>
      <c r="BB17" s="295">
        <f>'Показатели и индикаторы'!BO17</f>
        <v>20</v>
      </c>
      <c r="BC17" s="295">
        <f>'Показатели и индикаторы'!BP17</f>
        <v>0</v>
      </c>
      <c r="BD17" s="295">
        <f>'Показатели и индикаторы'!BQ17</f>
        <v>2</v>
      </c>
      <c r="BE17" s="295">
        <f>'Показатели и индикаторы'!BS17</f>
        <v>3</v>
      </c>
      <c r="BF17" s="295">
        <f>'Показатели и индикаторы'!BT17</f>
        <v>4</v>
      </c>
      <c r="BG17" s="295">
        <f>'Показатели и индикаторы'!BU17</f>
        <v>2</v>
      </c>
      <c r="BH17" s="295">
        <f>'Показатели и индикаторы'!BV17</f>
        <v>4</v>
      </c>
      <c r="BI17" s="295">
        <f>'Показатели и индикаторы'!BX17</f>
        <v>6</v>
      </c>
      <c r="BJ17" s="295">
        <f>'Показатели и индикаторы'!BY17</f>
        <v>8</v>
      </c>
      <c r="BK17" s="295">
        <f>'Показатели и индикаторы'!BZ17</f>
        <v>4</v>
      </c>
      <c r="BL17" s="295">
        <f>'Показатели и индикаторы'!CA17</f>
        <v>5</v>
      </c>
      <c r="BM17" s="295">
        <f>'Показатели и индикаторы'!CC17</f>
        <v>7</v>
      </c>
      <c r="BN17" s="295">
        <f>'Показатели и индикаторы'!CD17</f>
        <v>7</v>
      </c>
      <c r="BO17" s="295">
        <f>'Показатели и индикаторы'!CE17</f>
        <v>1</v>
      </c>
      <c r="BP17" s="297">
        <f>'Показатели и индикаторы'!CF17</f>
        <v>3</v>
      </c>
      <c r="BQ17" s="295">
        <f>'Показатели и индикаторы'!CH17</f>
        <v>4</v>
      </c>
      <c r="BR17" s="295">
        <f>'Показатели и индикаторы'!CI17</f>
        <v>6</v>
      </c>
      <c r="BS17" s="295">
        <f>'Показатели и индикаторы'!CJ17</f>
        <v>12</v>
      </c>
      <c r="BT17" s="295">
        <f>'Показатели и индикаторы'!CK17</f>
        <v>13</v>
      </c>
      <c r="BU17" s="295">
        <f>'Показатели и индикаторы'!CM17</f>
        <v>14</v>
      </c>
      <c r="BV17" s="295">
        <f>'Показатели и индикаторы'!CN17</f>
        <v>14</v>
      </c>
      <c r="BW17" s="295">
        <f>'Показатели и индикаторы'!CO17</f>
        <v>1</v>
      </c>
      <c r="BX17" s="295">
        <f>'Показатели и индикаторы'!CP17</f>
        <v>3</v>
      </c>
      <c r="BY17" s="295">
        <f>'Показатели и индикаторы'!CR17</f>
        <v>4</v>
      </c>
      <c r="BZ17" s="295">
        <f>'Показатели и индикаторы'!CS17</f>
        <v>5</v>
      </c>
    </row>
    <row r="18" spans="1:78" x14ac:dyDescent="0.25">
      <c r="A18" s="292" t="s">
        <v>646</v>
      </c>
      <c r="B18" s="293" t="str">
        <f>'Показатели и индикаторы'!B18</f>
        <v>из них - прошедших обучение и ставших экспертами WS (чел. за год)</v>
      </c>
      <c r="C18" s="294">
        <f>'Показатели и индикаторы'!C18</f>
        <v>70</v>
      </c>
      <c r="D18" s="294">
        <f>'Показатели и индикаторы'!D18</f>
        <v>52</v>
      </c>
      <c r="E18" s="294">
        <f>'Показатели и индикаторы'!F18</f>
        <v>50</v>
      </c>
      <c r="F18" s="294">
        <f>'Показатели и индикаторы'!G18</f>
        <v>70</v>
      </c>
      <c r="G18" s="295">
        <f>'Показатели и индикаторы'!H18</f>
        <v>9</v>
      </c>
      <c r="H18" s="295">
        <f>'Показатели и индикаторы'!I18</f>
        <v>6</v>
      </c>
      <c r="I18" s="295">
        <f>'Показатели и индикаторы'!K18</f>
        <v>7</v>
      </c>
      <c r="J18" s="295">
        <f>'Показатели и индикаторы'!L18</f>
        <v>12</v>
      </c>
      <c r="K18" s="295">
        <f>'Показатели и индикаторы'!M18</f>
        <v>1</v>
      </c>
      <c r="L18" s="295">
        <f>'Показатели и индикаторы'!N18</f>
        <v>5</v>
      </c>
      <c r="M18" s="295">
        <f>'Показатели и индикаторы'!P18</f>
        <v>4</v>
      </c>
      <c r="N18" s="295">
        <f>'Показатели и индикаторы'!Q18</f>
        <v>5</v>
      </c>
      <c r="O18" s="295">
        <f>'Показатели и индикаторы'!R18</f>
        <v>5</v>
      </c>
      <c r="P18" s="295">
        <f>'Показатели и индикаторы'!S18</f>
        <v>6</v>
      </c>
      <c r="Q18" s="295">
        <f>'Показатели и индикаторы'!U18</f>
        <v>1</v>
      </c>
      <c r="R18" s="295">
        <f>'Показатели и индикаторы'!V18</f>
        <v>1</v>
      </c>
      <c r="S18" s="295">
        <f>'Показатели и индикаторы'!W18</f>
        <v>1</v>
      </c>
      <c r="T18" s="295">
        <f>'Показатели и индикаторы'!X18</f>
        <v>0</v>
      </c>
      <c r="U18" s="295">
        <f>'Показатели и индикаторы'!Z18</f>
        <v>2</v>
      </c>
      <c r="V18" s="295">
        <f>'Показатели и индикаторы'!AA18</f>
        <v>2</v>
      </c>
      <c r="W18" s="295">
        <f>'Показатели и индикаторы'!AB18</f>
        <v>1</v>
      </c>
      <c r="X18" s="295">
        <f>'Показатели и индикаторы'!AC18</f>
        <v>0</v>
      </c>
      <c r="Y18" s="295">
        <f>'Показатели и индикаторы'!AE18</f>
        <v>2</v>
      </c>
      <c r="Z18" s="295">
        <f>'Показатели и индикаторы'!AF18</f>
        <v>1</v>
      </c>
      <c r="AA18" s="295">
        <f>'Показатели и индикаторы'!AG18</f>
        <v>0</v>
      </c>
      <c r="AB18" s="295">
        <f>'Показатели и индикаторы'!AH18</f>
        <v>11</v>
      </c>
      <c r="AC18" s="295">
        <f>'Показатели и индикаторы'!AJ18</f>
        <v>4</v>
      </c>
      <c r="AD18" s="295">
        <f>'Показатели и индикаторы'!AK18</f>
        <v>11</v>
      </c>
      <c r="AE18" s="295">
        <f>'Показатели и индикаторы'!AL18</f>
        <v>0</v>
      </c>
      <c r="AF18" s="295">
        <f>'Показатели и индикаторы'!AM18</f>
        <v>0</v>
      </c>
      <c r="AG18" s="295">
        <f>'Показатели и индикаторы'!AO18</f>
        <v>0</v>
      </c>
      <c r="AH18" s="295">
        <f>'Показатели и индикаторы'!AP18</f>
        <v>0</v>
      </c>
      <c r="AI18" s="295">
        <f>'Показатели и индикаторы'!AQ18</f>
        <v>10</v>
      </c>
      <c r="AJ18" s="295">
        <f>'Показатели и индикаторы'!AR18</f>
        <v>3</v>
      </c>
      <c r="AK18" s="295">
        <f>'Показатели и индикаторы'!AT18</f>
        <v>7</v>
      </c>
      <c r="AL18" s="295">
        <f>'Показатели и индикаторы'!AU18</f>
        <v>5</v>
      </c>
      <c r="AM18" s="295">
        <f>'Показатели и индикаторы'!AV18</f>
        <v>1</v>
      </c>
      <c r="AN18" s="295">
        <f>'Показатели и индикаторы'!AW18</f>
        <v>1</v>
      </c>
      <c r="AO18" s="295">
        <f>'Показатели и индикаторы'!AY18</f>
        <v>0</v>
      </c>
      <c r="AP18" s="295">
        <f>'Показатели и индикаторы'!AZ18</f>
        <v>1</v>
      </c>
      <c r="AQ18" s="295">
        <f>'Показатели и индикаторы'!BA18</f>
        <v>9</v>
      </c>
      <c r="AR18" s="295">
        <f>'Показатели и индикаторы'!BB18</f>
        <v>2</v>
      </c>
      <c r="AS18" s="295">
        <f>'Показатели и индикаторы'!BD18</f>
        <v>5</v>
      </c>
      <c r="AT18" s="295">
        <f>'Показатели и индикаторы'!BE18</f>
        <v>5</v>
      </c>
      <c r="AU18" s="295">
        <f>'Показатели и индикаторы'!BF18</f>
        <v>2</v>
      </c>
      <c r="AV18" s="295">
        <f>'Показатели и индикаторы'!BG18</f>
        <v>2</v>
      </c>
      <c r="AW18" s="295">
        <f>'Показатели и индикаторы'!BI18</f>
        <v>3</v>
      </c>
      <c r="AX18" s="295">
        <f>'Показатели и индикаторы'!BJ18</f>
        <v>2</v>
      </c>
      <c r="AY18" s="295">
        <f>'Показатели и индикаторы'!BK18</f>
        <v>12</v>
      </c>
      <c r="AZ18" s="295">
        <f>'Показатели и индикаторы'!BL18</f>
        <v>6</v>
      </c>
      <c r="BA18" s="295">
        <f>'Показатели и индикаторы'!BN18</f>
        <v>4</v>
      </c>
      <c r="BB18" s="295">
        <f>'Показатели и индикаторы'!BO18</f>
        <v>14</v>
      </c>
      <c r="BC18" s="295">
        <f>'Показатели и индикаторы'!BP18</f>
        <v>0</v>
      </c>
      <c r="BD18" s="295">
        <f>'Показатели и индикаторы'!BQ18</f>
        <v>2</v>
      </c>
      <c r="BE18" s="295">
        <f>'Показатели и индикаторы'!BS18</f>
        <v>1</v>
      </c>
      <c r="BF18" s="295">
        <f>'Показатели и индикаторы'!BT18</f>
        <v>1</v>
      </c>
      <c r="BG18" s="295">
        <f>'Показатели и индикаторы'!BU18</f>
        <v>2</v>
      </c>
      <c r="BH18" s="295">
        <f>'Показатели и индикаторы'!BV18</f>
        <v>2</v>
      </c>
      <c r="BI18" s="295">
        <f>'Показатели и индикаторы'!BX18</f>
        <v>4</v>
      </c>
      <c r="BJ18" s="295">
        <f>'Показатели и индикаторы'!BY18</f>
        <v>4</v>
      </c>
      <c r="BK18" s="295">
        <f>'Показатели и индикаторы'!BZ18</f>
        <v>4</v>
      </c>
      <c r="BL18" s="295">
        <f>'Показатели и индикаторы'!CA18</f>
        <v>1</v>
      </c>
      <c r="BM18" s="295">
        <f>'Показатели и индикаторы'!CC18</f>
        <v>2</v>
      </c>
      <c r="BN18" s="295">
        <f>'Показатели и индикаторы'!CD18</f>
        <v>1</v>
      </c>
      <c r="BO18" s="295">
        <f>'Показатели и индикаторы'!CE18</f>
        <v>0</v>
      </c>
      <c r="BP18" s="297">
        <f>'Показатели и индикаторы'!CF18</f>
        <v>2</v>
      </c>
      <c r="BQ18" s="295">
        <f>'Показатели и индикаторы'!CH18</f>
        <v>2</v>
      </c>
      <c r="BR18" s="295">
        <f>'Показатели и индикаторы'!CI18</f>
        <v>4</v>
      </c>
      <c r="BS18" s="295">
        <f>'Показатели и индикаторы'!CJ18</f>
        <v>12</v>
      </c>
      <c r="BT18" s="295">
        <f>'Показатели и индикаторы'!CK18</f>
        <v>1</v>
      </c>
      <c r="BU18" s="295">
        <f>'Показатели и индикаторы'!CM18</f>
        <v>1</v>
      </c>
      <c r="BV18" s="295">
        <f>'Показатели и индикаторы'!CN18</f>
        <v>0</v>
      </c>
      <c r="BW18" s="295">
        <f>'Показатели и индикаторы'!CO18</f>
        <v>1</v>
      </c>
      <c r="BX18" s="295">
        <f>'Показатели и индикаторы'!CP18</f>
        <v>2</v>
      </c>
      <c r="BY18" s="295">
        <f>'Показатели и индикаторы'!CR18</f>
        <v>1</v>
      </c>
      <c r="BZ18" s="295">
        <f>'Показатели и индикаторы'!CS18</f>
        <v>1</v>
      </c>
    </row>
    <row r="19" spans="1:78" ht="31.5" x14ac:dyDescent="0.25">
      <c r="A19" s="292" t="s">
        <v>647</v>
      </c>
      <c r="B19" s="293" t="str">
        <f>'Показатели и индикаторы'!B19</f>
        <v>из них - прошедших обучение и ставших сертифицированными экспертами WS (чел.)</v>
      </c>
      <c r="C19" s="294">
        <f>'Показатели и индикаторы'!C19</f>
        <v>3</v>
      </c>
      <c r="D19" s="294" t="str">
        <f>'Показатели и индикаторы'!D19</f>
        <v>11 (не менее  6)</v>
      </c>
      <c r="E19" s="294" t="str">
        <f>'Показатели и индикаторы'!F19</f>
        <v>19 (не менее  9)</v>
      </c>
      <c r="F19" s="294" t="str">
        <f>'Показатели и индикаторы'!G19</f>
        <v>28 (не менее  11)</v>
      </c>
      <c r="G19" s="295">
        <f>'Показатели и индикаторы'!H19</f>
        <v>0</v>
      </c>
      <c r="H19" s="295">
        <f>'Показатели и индикаторы'!I19</f>
        <v>1</v>
      </c>
      <c r="I19" s="295">
        <v>1</v>
      </c>
      <c r="J19" s="295">
        <f>'Показатели и индикаторы'!L19</f>
        <v>2</v>
      </c>
      <c r="K19" s="295">
        <f>'Показатели и индикаторы'!M19</f>
        <v>1</v>
      </c>
      <c r="L19" s="295">
        <f>'Показатели и индикаторы'!N19</f>
        <v>1</v>
      </c>
      <c r="M19" s="295">
        <f>'Показатели и индикаторы'!P19</f>
        <v>1</v>
      </c>
      <c r="N19" s="295">
        <f>'Показатели и индикаторы'!Q19</f>
        <v>2</v>
      </c>
      <c r="O19" s="295">
        <f>'Показатели и индикаторы'!R19</f>
        <v>0</v>
      </c>
      <c r="P19" s="295">
        <f>'Показатели и индикаторы'!S19</f>
        <v>0</v>
      </c>
      <c r="Q19" s="295">
        <f>'Показатели и индикаторы'!U19</f>
        <v>0</v>
      </c>
      <c r="R19" s="295">
        <f>'Показатели и индикаторы'!V19</f>
        <v>0</v>
      </c>
      <c r="S19" s="295">
        <f>'Показатели и индикаторы'!W19</f>
        <v>0</v>
      </c>
      <c r="T19" s="295">
        <f>'Показатели и индикаторы'!X19</f>
        <v>0</v>
      </c>
      <c r="U19" s="295">
        <f>'Показатели и индикаторы'!Z19</f>
        <v>1</v>
      </c>
      <c r="V19" s="295">
        <f>'Показатели и индикаторы'!AA19</f>
        <v>2</v>
      </c>
      <c r="W19" s="295">
        <f>'Показатели и индикаторы'!AB19</f>
        <v>1</v>
      </c>
      <c r="X19" s="295">
        <f>'Показатели и индикаторы'!AC19</f>
        <v>1</v>
      </c>
      <c r="Y19" s="295">
        <f>'Показатели и индикаторы'!AE19</f>
        <v>1</v>
      </c>
      <c r="Z19" s="295">
        <f>'Показатели и индикаторы'!AF19</f>
        <v>2</v>
      </c>
      <c r="AA19" s="295">
        <f>'Показатели и индикаторы'!AG19</f>
        <v>0</v>
      </c>
      <c r="AB19" s="295">
        <f>'Показатели и индикаторы'!AH19</f>
        <v>1</v>
      </c>
      <c r="AC19" s="295">
        <f>'Показатели и индикаторы'!AJ19</f>
        <v>2</v>
      </c>
      <c r="AD19" s="295">
        <f>'Показатели и индикаторы'!AK19</f>
        <v>2</v>
      </c>
      <c r="AE19" s="295">
        <f>'Показатели и индикаторы'!AL19</f>
        <v>0</v>
      </c>
      <c r="AF19" s="295">
        <f>'Показатели и индикаторы'!AM19</f>
        <v>0</v>
      </c>
      <c r="AG19" s="295">
        <f>'Показатели и индикаторы'!AO19</f>
        <v>0</v>
      </c>
      <c r="AH19" s="295">
        <f>'Показатели и индикаторы'!AP19</f>
        <v>0</v>
      </c>
      <c r="AI19" s="295">
        <f>'Показатели и индикаторы'!AQ19</f>
        <v>0</v>
      </c>
      <c r="AJ19" s="295">
        <f>'Показатели и индикаторы'!AR19</f>
        <v>1</v>
      </c>
      <c r="AK19" s="295">
        <f>'Показатели и индикаторы'!AT19</f>
        <v>2</v>
      </c>
      <c r="AL19" s="295">
        <f>'Показатели и индикаторы'!AU19</f>
        <v>2</v>
      </c>
      <c r="AM19" s="295">
        <f>'Показатели и индикаторы'!AV19</f>
        <v>0</v>
      </c>
      <c r="AN19" s="295">
        <f>'Показатели и индикаторы'!AW19</f>
        <v>1</v>
      </c>
      <c r="AO19" s="295">
        <f>'Показатели и индикаторы'!AY19</f>
        <v>1</v>
      </c>
      <c r="AP19" s="295">
        <f>'Показатели и индикаторы'!AZ19</f>
        <v>2</v>
      </c>
      <c r="AQ19" s="295">
        <f>'Показатели и индикаторы'!BA19</f>
        <v>0</v>
      </c>
      <c r="AR19" s="295">
        <f>'Показатели и индикаторы'!BB19</f>
        <v>1</v>
      </c>
      <c r="AS19" s="295">
        <f>'Показатели и индикаторы'!BD19</f>
        <v>1</v>
      </c>
      <c r="AT19" s="295">
        <f>'Показатели и индикаторы'!BE19</f>
        <v>2</v>
      </c>
      <c r="AU19" s="295">
        <f>'Показатели и индикаторы'!BF19</f>
        <v>1</v>
      </c>
      <c r="AV19" s="295">
        <f>'Показатели и индикаторы'!BG19</f>
        <v>2</v>
      </c>
      <c r="AW19" s="295">
        <f>'Показатели и индикаторы'!BI19</f>
        <v>2</v>
      </c>
      <c r="AX19" s="295">
        <f>'Показатели и индикаторы'!BJ19</f>
        <v>2</v>
      </c>
      <c r="AY19" s="295">
        <f>'Показатели и индикаторы'!BK19</f>
        <v>0</v>
      </c>
      <c r="AZ19" s="295">
        <f>'Показатели и индикаторы'!BL19</f>
        <v>0</v>
      </c>
      <c r="BA19" s="295">
        <f>'Показатели и индикаторы'!BN19</f>
        <v>1</v>
      </c>
      <c r="BB19" s="295">
        <f>'Показатели и индикаторы'!BO19</f>
        <v>2</v>
      </c>
      <c r="BC19" s="295">
        <f>'Показатели и индикаторы'!BP19</f>
        <v>0</v>
      </c>
      <c r="BD19" s="295">
        <f>'Показатели и индикаторы'!BQ19</f>
        <v>1</v>
      </c>
      <c r="BE19" s="295">
        <f>'Показатели и индикаторы'!BS19</f>
        <v>2</v>
      </c>
      <c r="BF19" s="295">
        <f>'Показатели и индикаторы'!BT19</f>
        <v>2</v>
      </c>
      <c r="BG19" s="295">
        <f>'Показатели и индикаторы'!BU19</f>
        <v>0</v>
      </c>
      <c r="BH19" s="295">
        <f>'Показатели и индикаторы'!BV19</f>
        <v>0</v>
      </c>
      <c r="BI19" s="295">
        <f>'Показатели и индикаторы'!BX19</f>
        <v>0</v>
      </c>
      <c r="BJ19" s="295">
        <f>'Показатели и индикаторы'!BY19</f>
        <v>1</v>
      </c>
      <c r="BK19" s="295">
        <f>'Показатели и индикаторы'!BZ19</f>
        <v>0</v>
      </c>
      <c r="BL19" s="295">
        <f>'Показатели и индикаторы'!CA19</f>
        <v>1</v>
      </c>
      <c r="BM19" s="295">
        <f>'Показатели и индикаторы'!CC19</f>
        <v>1</v>
      </c>
      <c r="BN19" s="295">
        <f>'Показатели и индикаторы'!CD19</f>
        <v>1</v>
      </c>
      <c r="BO19" s="295">
        <f>'Показатели и индикаторы'!CE19</f>
        <v>0</v>
      </c>
      <c r="BP19" s="297">
        <f>'Показатели и индикаторы'!CF19</f>
        <v>0</v>
      </c>
      <c r="BQ19" s="295">
        <f>'Показатели и индикаторы'!CH19</f>
        <v>1</v>
      </c>
      <c r="BR19" s="295">
        <f>'Показатели и индикаторы'!CI19</f>
        <v>1</v>
      </c>
      <c r="BS19" s="295">
        <f>'Показатели и индикаторы'!CJ19</f>
        <v>0</v>
      </c>
      <c r="BT19" s="295">
        <f>'Показатели и индикаторы'!CK19</f>
        <v>0</v>
      </c>
      <c r="BU19" s="295">
        <f>'Показатели и индикаторы'!CM19</f>
        <v>1</v>
      </c>
      <c r="BV19" s="295">
        <f>'Показатели и индикаторы'!CN19</f>
        <v>1</v>
      </c>
      <c r="BW19" s="295">
        <f>'Показатели и индикаторы'!CO19</f>
        <v>0</v>
      </c>
      <c r="BX19" s="295">
        <f>'Показатели и индикаторы'!CP19</f>
        <v>0</v>
      </c>
      <c r="BY19" s="295">
        <f>'Показатели и индикаторы'!CR19</f>
        <v>1</v>
      </c>
      <c r="BZ19" s="295">
        <f>'Показатели и индикаторы'!CS19</f>
        <v>2</v>
      </c>
    </row>
    <row r="20" spans="1:78" ht="31.5" x14ac:dyDescent="0.25">
      <c r="A20" s="292" t="s">
        <v>648</v>
      </c>
      <c r="B20" s="293" t="str">
        <f>'Показатели и индикаторы'!B20</f>
        <v>из них - прошедших обучение и ставших сертифицированными экспертами WS (чел. за год)</v>
      </c>
      <c r="C20" s="294">
        <f>'Показатели и индикаторы'!C20</f>
        <v>3</v>
      </c>
      <c r="D20" s="294" t="str">
        <f>'Показатели и индикаторы'!D20</f>
        <v>8 (не менее  3)</v>
      </c>
      <c r="E20" s="294" t="str">
        <f>'Показатели и индикаторы'!F20</f>
        <v>11 (не менее  3)</v>
      </c>
      <c r="F20" s="294" t="str">
        <f>'Показатели и индикаторы'!G20</f>
        <v>16 (не менее  2)</v>
      </c>
      <c r="G20" s="295">
        <f>'Показатели и индикаторы'!H20</f>
        <v>0</v>
      </c>
      <c r="H20" s="295">
        <f>'Показатели и индикаторы'!I20</f>
        <v>1</v>
      </c>
      <c r="I20" s="295">
        <f>'Показатели и индикаторы'!K20</f>
        <v>0</v>
      </c>
      <c r="J20" s="295">
        <f>'Показатели и индикаторы'!L20</f>
        <v>2</v>
      </c>
      <c r="K20" s="295">
        <f>'Показатели и индикаторы'!M20</f>
        <v>1</v>
      </c>
      <c r="L20" s="295">
        <f>'Показатели и индикаторы'!N20</f>
        <v>0</v>
      </c>
      <c r="M20" s="295">
        <f>'Показатели и индикаторы'!P20</f>
        <v>1</v>
      </c>
      <c r="N20" s="295">
        <f>'Показатели и индикаторы'!Q20</f>
        <v>1</v>
      </c>
      <c r="O20" s="295">
        <f>'Показатели и индикаторы'!R20</f>
        <v>0</v>
      </c>
      <c r="P20" s="295">
        <f>'Показатели и индикаторы'!S20</f>
        <v>0</v>
      </c>
      <c r="Q20" s="295">
        <f>'Показатели и индикаторы'!U20</f>
        <v>0</v>
      </c>
      <c r="R20" s="295">
        <f>'Показатели и индикаторы'!V20</f>
        <v>0</v>
      </c>
      <c r="S20" s="295">
        <f>'Показатели и индикаторы'!W20</f>
        <v>0</v>
      </c>
      <c r="T20" s="295">
        <f>'Показатели и индикаторы'!X20</f>
        <v>0</v>
      </c>
      <c r="U20" s="295">
        <f>'Показатели и индикаторы'!Z20</f>
        <v>1</v>
      </c>
      <c r="V20" s="295">
        <f>'Показатели и индикаторы'!AA20</f>
        <v>1</v>
      </c>
      <c r="W20" s="295">
        <f>'Показатели и индикаторы'!AB20</f>
        <v>1</v>
      </c>
      <c r="X20" s="295">
        <f>'Показатели и индикаторы'!AC20</f>
        <v>0</v>
      </c>
      <c r="Y20" s="295">
        <f>'Показатели и индикаторы'!AE20</f>
        <v>1</v>
      </c>
      <c r="Z20" s="295">
        <f>'Показатели и индикаторы'!AF20</f>
        <v>1</v>
      </c>
      <c r="AA20" s="295">
        <f>'Показатели и индикаторы'!AG20</f>
        <v>0</v>
      </c>
      <c r="AB20" s="295">
        <f>'Показатели и индикаторы'!AH20</f>
        <v>1</v>
      </c>
      <c r="AC20" s="295">
        <f>'Показатели и индикаторы'!AJ20</f>
        <v>1</v>
      </c>
      <c r="AD20" s="295">
        <f>'Показатели и индикаторы'!AK20</f>
        <v>1</v>
      </c>
      <c r="AE20" s="295">
        <f>'Показатели и индикаторы'!AL20</f>
        <v>0</v>
      </c>
      <c r="AF20" s="295">
        <f>'Показатели и индикаторы'!AM20</f>
        <v>0</v>
      </c>
      <c r="AG20" s="295">
        <f>'Показатели и индикаторы'!AO20</f>
        <v>0</v>
      </c>
      <c r="AH20" s="295">
        <f>'Показатели и индикаторы'!AP20</f>
        <v>0</v>
      </c>
      <c r="AI20" s="295">
        <f>'Показатели и индикаторы'!AQ20</f>
        <v>0</v>
      </c>
      <c r="AJ20" s="295">
        <f>'Показатели и индикаторы'!AR20</f>
        <v>1</v>
      </c>
      <c r="AK20" s="295">
        <f>'Показатели и индикаторы'!AT20</f>
        <v>1</v>
      </c>
      <c r="AL20" s="295">
        <f>'Показатели и индикаторы'!AU20</f>
        <v>1</v>
      </c>
      <c r="AM20" s="295">
        <f>'Показатели и индикаторы'!AV20</f>
        <v>0</v>
      </c>
      <c r="AN20" s="295">
        <f>'Показатели и индикаторы'!AW20</f>
        <v>1</v>
      </c>
      <c r="AO20" s="295">
        <f>'Показатели и индикаторы'!AY20</f>
        <v>0</v>
      </c>
      <c r="AP20" s="295">
        <f>'Показатели и индикаторы'!AZ20</f>
        <v>2</v>
      </c>
      <c r="AQ20" s="295">
        <f>'Показатели и индикаторы'!BA20</f>
        <v>0</v>
      </c>
      <c r="AR20" s="295">
        <f>'Показатели и индикаторы'!BB20</f>
        <v>1</v>
      </c>
      <c r="AS20" s="295">
        <f>'Показатели и индикаторы'!BD20</f>
        <v>0</v>
      </c>
      <c r="AT20" s="295">
        <f>'Показатели и индикаторы'!BE20</f>
        <v>1</v>
      </c>
      <c r="AU20" s="295">
        <f>'Показатели и индикаторы'!BF20</f>
        <v>1</v>
      </c>
      <c r="AV20" s="295">
        <f>'Показатели и индикаторы'!BG20</f>
        <v>1</v>
      </c>
      <c r="AW20" s="295">
        <f>'Показатели и индикаторы'!BI20</f>
        <v>1</v>
      </c>
      <c r="AX20" s="295">
        <f>'Показатели и индикаторы'!BJ20</f>
        <v>1</v>
      </c>
      <c r="AY20" s="295">
        <f>'Показатели и индикаторы'!BK20</f>
        <v>0</v>
      </c>
      <c r="AZ20" s="295">
        <f>'Показатели и индикаторы'!BL20</f>
        <v>0</v>
      </c>
      <c r="BA20" s="295">
        <f>'Показатели и индикаторы'!BN20</f>
        <v>1</v>
      </c>
      <c r="BB20" s="295">
        <f>'Показатели и индикаторы'!BO20</f>
        <v>1</v>
      </c>
      <c r="BC20" s="295">
        <f>'Показатели и индикаторы'!BP20</f>
        <v>0</v>
      </c>
      <c r="BD20" s="295">
        <f>'Показатели и индикаторы'!BQ20</f>
        <v>1</v>
      </c>
      <c r="BE20" s="295">
        <f>'Показатели и индикаторы'!BS20</f>
        <v>1</v>
      </c>
      <c r="BF20" s="295">
        <f>'Показатели и индикаторы'!BT20</f>
        <v>1</v>
      </c>
      <c r="BG20" s="295">
        <f>'Показатели и индикаторы'!BU20</f>
        <v>0</v>
      </c>
      <c r="BH20" s="295">
        <f>'Показатели и индикаторы'!BV20</f>
        <v>0</v>
      </c>
      <c r="BI20" s="295">
        <f>'Показатели и индикаторы'!BX20</f>
        <v>0</v>
      </c>
      <c r="BJ20" s="295">
        <f>'Показатели и индикаторы'!BY20</f>
        <v>1</v>
      </c>
      <c r="BK20" s="295">
        <f>'Показатели и индикаторы'!BZ20</f>
        <v>0</v>
      </c>
      <c r="BL20" s="295">
        <f>'Показатели и индикаторы'!CA20</f>
        <v>1</v>
      </c>
      <c r="BM20" s="295">
        <f>'Показатели и индикаторы'!CC20</f>
        <v>0</v>
      </c>
      <c r="BN20" s="295">
        <f>'Показатели и индикаторы'!CD20</f>
        <v>1</v>
      </c>
      <c r="BO20" s="295">
        <f>'Показатели и индикаторы'!CE20</f>
        <v>0</v>
      </c>
      <c r="BP20" s="297">
        <f>'Показатели и индикаторы'!CF20</f>
        <v>0</v>
      </c>
      <c r="BQ20" s="295">
        <f>'Показатели и индикаторы'!CH20</f>
        <v>1</v>
      </c>
      <c r="BR20" s="295">
        <f>'Показатели и индикаторы'!CI20</f>
        <v>0</v>
      </c>
      <c r="BS20" s="295">
        <f>'Показатели и индикаторы'!CJ20</f>
        <v>0</v>
      </c>
      <c r="BT20" s="295">
        <f>'Показатели и индикаторы'!CK20</f>
        <v>0</v>
      </c>
      <c r="BU20" s="295">
        <f>'Показатели и индикаторы'!CM20</f>
        <v>1</v>
      </c>
      <c r="BV20" s="295">
        <f>'Показатели и индикаторы'!CN20</f>
        <v>0</v>
      </c>
      <c r="BW20" s="295">
        <f>'Показатели и индикаторы'!CO20</f>
        <v>0</v>
      </c>
      <c r="BX20" s="295">
        <f>'Показатели и индикаторы'!CP20</f>
        <v>0</v>
      </c>
      <c r="BY20" s="295">
        <f>'Показатели и индикаторы'!CR20</f>
        <v>1</v>
      </c>
      <c r="BZ20" s="295">
        <f>'Показатели и индикаторы'!CS20</f>
        <v>1</v>
      </c>
    </row>
    <row r="21" spans="1:78" ht="31.5" x14ac:dyDescent="0.25">
      <c r="A21" s="292" t="s">
        <v>656</v>
      </c>
      <c r="B21" s="293" t="str">
        <f>'Показатели и индикаторы'!B21</f>
        <v>Количество привлеченных работодателей, прошедших обучение и ставших экспертами демонстрационного экзамена (чел.)</v>
      </c>
      <c r="C21" s="294">
        <f>'Показатели и индикаторы'!C21</f>
        <v>28</v>
      </c>
      <c r="D21" s="294" t="str">
        <f>'Показатели и индикаторы'!D21</f>
        <v>77 (не менее  40)</v>
      </c>
      <c r="E21" s="294" t="str">
        <f>'Показатели и индикаторы'!F21</f>
        <v>97 (не менее  50)</v>
      </c>
      <c r="F21" s="294" t="str">
        <f>'Показатели и индикаторы'!G21</f>
        <v>94 (не менее  60)</v>
      </c>
      <c r="G21" s="295">
        <f>'Показатели и индикаторы'!H21</f>
        <v>8</v>
      </c>
      <c r="H21" s="295">
        <f>'Показатели и индикаторы'!I21</f>
        <v>14</v>
      </c>
      <c r="I21" s="295">
        <f>'Показатели и индикаторы'!K21</f>
        <v>13</v>
      </c>
      <c r="J21" s="295">
        <f>'Показатели и индикаторы'!L21</f>
        <v>16</v>
      </c>
      <c r="K21" s="295">
        <f>'Показатели и индикаторы'!M21</f>
        <v>1</v>
      </c>
      <c r="L21" s="295">
        <f>'Показатели и индикаторы'!N21</f>
        <v>1</v>
      </c>
      <c r="M21" s="295">
        <f>'Показатели и индикаторы'!P21</f>
        <v>2</v>
      </c>
      <c r="N21" s="295">
        <f>'Показатели и индикаторы'!Q21</f>
        <v>2</v>
      </c>
      <c r="O21" s="295">
        <f>'Показатели и индикаторы'!R21</f>
        <v>0</v>
      </c>
      <c r="P21" s="295">
        <f>'Показатели и индикаторы'!S21</f>
        <v>2</v>
      </c>
      <c r="Q21" s="295">
        <f>'Показатели и индикаторы'!U21</f>
        <v>3</v>
      </c>
      <c r="R21" s="295">
        <f>'Показатели и индикаторы'!V21</f>
        <v>2</v>
      </c>
      <c r="S21" s="295">
        <f>'Показатели и индикаторы'!W21</f>
        <v>0</v>
      </c>
      <c r="T21" s="295">
        <f>'Показатели и индикаторы'!X21</f>
        <v>0</v>
      </c>
      <c r="U21" s="295">
        <f>'Показатели и индикаторы'!Z21</f>
        <v>0</v>
      </c>
      <c r="V21" s="295">
        <f>'Показатели и индикаторы'!AA21</f>
        <v>0</v>
      </c>
      <c r="W21" s="295">
        <f>'Показатели и индикаторы'!AB21</f>
        <v>1</v>
      </c>
      <c r="X21" s="295">
        <f>'Показатели и индикаторы'!AC21</f>
        <v>1</v>
      </c>
      <c r="Y21" s="295">
        <f>'Показатели и индикаторы'!AE21</f>
        <v>2</v>
      </c>
      <c r="Z21" s="295">
        <f>'Показатели и индикаторы'!AF21</f>
        <v>2</v>
      </c>
      <c r="AA21" s="295">
        <f>'Показатели и индикаторы'!AG21</f>
        <v>4</v>
      </c>
      <c r="AB21" s="295">
        <f>'Показатели и индикаторы'!AH21</f>
        <v>4</v>
      </c>
      <c r="AC21" s="295">
        <f>'Показатели и индикаторы'!AJ21</f>
        <v>4</v>
      </c>
      <c r="AD21" s="295">
        <f>'Показатели и индикаторы'!AK21</f>
        <v>5</v>
      </c>
      <c r="AE21" s="295">
        <f>'Показатели и индикаторы'!AL21</f>
        <v>0</v>
      </c>
      <c r="AF21" s="295">
        <f>'Показатели и индикаторы'!AM21</f>
        <v>0</v>
      </c>
      <c r="AG21" s="295">
        <f>'Показатели и индикаторы'!AO21</f>
        <v>0</v>
      </c>
      <c r="AH21" s="295">
        <f>'Показатели и индикаторы'!AP21</f>
        <v>0</v>
      </c>
      <c r="AI21" s="295">
        <f>'Показатели и индикаторы'!AQ21</f>
        <v>2</v>
      </c>
      <c r="AJ21" s="295">
        <f>'Показатели и индикаторы'!AR21</f>
        <v>2</v>
      </c>
      <c r="AK21" s="295">
        <f>'Показатели и индикаторы'!AT21</f>
        <v>2</v>
      </c>
      <c r="AL21" s="295">
        <f>'Показатели и индикаторы'!AU21</f>
        <v>2</v>
      </c>
      <c r="AM21" s="295">
        <f>'Показатели и индикаторы'!AV21</f>
        <v>0</v>
      </c>
      <c r="AN21" s="295">
        <f>'Показатели и индикаторы'!AW21</f>
        <v>0</v>
      </c>
      <c r="AO21" s="295">
        <f>'Показатели и индикаторы'!AY21</f>
        <v>2</v>
      </c>
      <c r="AP21" s="295">
        <f>'Показатели и индикаторы'!AZ21</f>
        <v>3</v>
      </c>
      <c r="AQ21" s="295">
        <f>'Показатели и индикаторы'!BA21</f>
        <v>2</v>
      </c>
      <c r="AR21" s="295">
        <f>'Показатели и индикаторы'!BB21</f>
        <v>2</v>
      </c>
      <c r="AS21" s="295">
        <f>'Показатели и индикаторы'!BD21</f>
        <v>2</v>
      </c>
      <c r="AT21" s="295">
        <f>'Показатели и индикаторы'!BE21</f>
        <v>5</v>
      </c>
      <c r="AU21" s="295">
        <f>'Показатели и индикаторы'!BF21</f>
        <v>0</v>
      </c>
      <c r="AV21" s="295">
        <f>'Показатели и индикаторы'!BG21</f>
        <v>22</v>
      </c>
      <c r="AW21" s="295">
        <f>'Показатели и индикаторы'!BI21</f>
        <v>34</v>
      </c>
      <c r="AX21" s="295">
        <f>'Показатели и индикаторы'!BJ21</f>
        <v>24</v>
      </c>
      <c r="AY21" s="295">
        <f>'Показатели и индикаторы'!BK21</f>
        <v>0</v>
      </c>
      <c r="AZ21" s="295">
        <f>'Показатели и индикаторы'!BL21</f>
        <v>4</v>
      </c>
      <c r="BA21" s="295">
        <f>'Показатели и индикаторы'!BN21</f>
        <v>6</v>
      </c>
      <c r="BB21" s="295">
        <f>'Показатели и индикаторы'!BO21</f>
        <v>4</v>
      </c>
      <c r="BC21" s="295">
        <f>'Показатели и индикаторы'!BP21</f>
        <v>8</v>
      </c>
      <c r="BD21" s="295">
        <f>'Показатели и индикаторы'!BQ21</f>
        <v>11</v>
      </c>
      <c r="BE21" s="295">
        <f>'Показатели и индикаторы'!BS21</f>
        <v>12</v>
      </c>
      <c r="BF21" s="295">
        <f>'Показатели и индикаторы'!BT21</f>
        <v>12</v>
      </c>
      <c r="BG21" s="295">
        <f>'Показатели и индикаторы'!BU21</f>
        <v>0</v>
      </c>
      <c r="BH21" s="295">
        <f>'Показатели и индикаторы'!BV21</f>
        <v>0</v>
      </c>
      <c r="BI21" s="295">
        <f>'Показатели и индикаторы'!BX21</f>
        <v>0</v>
      </c>
      <c r="BJ21" s="295">
        <f>'Показатели и индикаторы'!BY21</f>
        <v>1</v>
      </c>
      <c r="BK21" s="295">
        <f>'Показатели и индикаторы'!BZ21</f>
        <v>0</v>
      </c>
      <c r="BL21" s="295">
        <f>'Показатели и индикаторы'!CA21</f>
        <v>0</v>
      </c>
      <c r="BM21" s="295">
        <f>'Показатели и индикаторы'!CC21</f>
        <v>1</v>
      </c>
      <c r="BN21" s="295">
        <f>'Показатели и индикаторы'!CD21</f>
        <v>1</v>
      </c>
      <c r="BO21" s="295">
        <f>'Показатели и индикаторы'!CE21</f>
        <v>2</v>
      </c>
      <c r="BP21" s="295">
        <f>'Показатели и индикаторы'!CF21</f>
        <v>2</v>
      </c>
      <c r="BQ21" s="295">
        <f>'Показатели и индикаторы'!CH21</f>
        <v>0</v>
      </c>
      <c r="BR21" s="295">
        <f>'Показатели и индикаторы'!CI21</f>
        <v>0</v>
      </c>
      <c r="BS21" s="295">
        <f>'Показатели и индикаторы'!CJ21</f>
        <v>0</v>
      </c>
      <c r="BT21" s="295">
        <f>'Показатели и индикаторы'!CK21</f>
        <v>12</v>
      </c>
      <c r="BU21" s="295">
        <f>'Показатели и индикаторы'!CM21</f>
        <v>14</v>
      </c>
      <c r="BV21" s="295">
        <f>'Показатели и индикаторы'!CN21</f>
        <v>14</v>
      </c>
      <c r="BW21" s="295">
        <f>'Показатели и индикаторы'!CO21</f>
        <v>0</v>
      </c>
      <c r="BX21" s="295">
        <f>'Показатели и индикаторы'!CP21</f>
        <v>0</v>
      </c>
      <c r="BY21" s="295">
        <f>'Показатели и индикаторы'!CR21</f>
        <v>0</v>
      </c>
      <c r="BZ21" s="295">
        <f>'Показатели и индикаторы'!CS21</f>
        <v>1</v>
      </c>
    </row>
    <row r="22" spans="1:78" ht="31.5" x14ac:dyDescent="0.25">
      <c r="A22" s="292" t="s">
        <v>657</v>
      </c>
      <c r="B22" s="293" t="str">
        <f>'Показатели и индикаторы'!B22</f>
        <v>Количество привлеченных работодателей, прошедших обучение и ставших экспертами демонстрационного экзамена (чел. за год)</v>
      </c>
      <c r="C22" s="294">
        <f>'Показатели и индикаторы'!C22</f>
        <v>28</v>
      </c>
      <c r="D22" s="294" t="str">
        <f>'Показатели и индикаторы'!D22</f>
        <v>56 (не менее  12)</v>
      </c>
      <c r="E22" s="294" t="str">
        <f>'Показатели и индикаторы'!F22</f>
        <v>43 (не менее  38)</v>
      </c>
      <c r="F22" s="294" t="str">
        <f>'Показатели и индикаторы'!G22</f>
        <v>52 (не менее  22)</v>
      </c>
      <c r="G22" s="295">
        <f>'Показатели и индикаторы'!H22</f>
        <v>8</v>
      </c>
      <c r="H22" s="295">
        <f>'Показатели и индикаторы'!I22</f>
        <v>6</v>
      </c>
      <c r="I22" s="295">
        <f>'Показатели и индикаторы'!K22</f>
        <v>7</v>
      </c>
      <c r="J22" s="295">
        <f>'Показатели и индикаторы'!L22</f>
        <v>10</v>
      </c>
      <c r="K22" s="295">
        <f>'Показатели и индикаторы'!M22</f>
        <v>1</v>
      </c>
      <c r="L22" s="295">
        <f>'Показатели и индикаторы'!N22</f>
        <v>0</v>
      </c>
      <c r="M22" s="295">
        <f>'Показатели и индикаторы'!P22</f>
        <v>2</v>
      </c>
      <c r="N22" s="295">
        <f>'Показатели и индикаторы'!Q22</f>
        <v>0</v>
      </c>
      <c r="O22" s="295">
        <f>'Показатели и индикаторы'!R22</f>
        <v>0</v>
      </c>
      <c r="P22" s="295">
        <f>'Показатели и индикаторы'!S22</f>
        <v>2</v>
      </c>
      <c r="Q22" s="295">
        <f>'Показатели и индикаторы'!U22</f>
        <v>1</v>
      </c>
      <c r="R22" s="295">
        <f>'Показатели и индикаторы'!V22</f>
        <v>1</v>
      </c>
      <c r="S22" s="295">
        <f>'Показатели и индикаторы'!W22</f>
        <v>0</v>
      </c>
      <c r="T22" s="295">
        <f>'Показатели и индикаторы'!X22</f>
        <v>0</v>
      </c>
      <c r="U22" s="295">
        <f>'Показатели и индикаторы'!Z22</f>
        <v>0</v>
      </c>
      <c r="V22" s="295">
        <f>'Показатели и индикаторы'!AA22</f>
        <v>0</v>
      </c>
      <c r="W22" s="295">
        <f>'Показатели и индикаторы'!AB22</f>
        <v>1</v>
      </c>
      <c r="X22" s="295">
        <f>'Показатели и индикаторы'!AC22</f>
        <v>0</v>
      </c>
      <c r="Y22" s="295">
        <f>'Показатели и индикаторы'!AE22</f>
        <v>2</v>
      </c>
      <c r="Z22" s="295">
        <f>'Показатели и индикаторы'!AF22</f>
        <v>0</v>
      </c>
      <c r="AA22" s="295">
        <f>'Показатели и индикаторы'!AG22</f>
        <v>4</v>
      </c>
      <c r="AB22" s="295">
        <f>'Показатели и индикаторы'!AH22</f>
        <v>0</v>
      </c>
      <c r="AC22" s="295">
        <f>'Показатели и индикаторы'!AJ22</f>
        <v>4</v>
      </c>
      <c r="AD22" s="295">
        <f>'Показатели и индикаторы'!AK22</f>
        <v>1</v>
      </c>
      <c r="AE22" s="295">
        <f>'Показатели и индикаторы'!AL22</f>
        <v>0</v>
      </c>
      <c r="AF22" s="295">
        <f>'Показатели и индикаторы'!AM22</f>
        <v>0</v>
      </c>
      <c r="AG22" s="295">
        <f>'Показатели и индикаторы'!AO22</f>
        <v>0</v>
      </c>
      <c r="AH22" s="295">
        <f>'Показатели и индикаторы'!AP22</f>
        <v>0</v>
      </c>
      <c r="AI22" s="295">
        <f>'Показатели и индикаторы'!AQ22</f>
        <v>2</v>
      </c>
      <c r="AJ22" s="295">
        <f>'Показатели и индикаторы'!AR22</f>
        <v>0</v>
      </c>
      <c r="AK22" s="295">
        <f>'Показатели и индикаторы'!AT22</f>
        <v>2</v>
      </c>
      <c r="AL22" s="295">
        <f>'Показатели и индикаторы'!AU22</f>
        <v>0</v>
      </c>
      <c r="AM22" s="295">
        <f>'Показатели и индикаторы'!AV22</f>
        <v>0</v>
      </c>
      <c r="AN22" s="295">
        <f>'Показатели и индикаторы'!AW22</f>
        <v>0</v>
      </c>
      <c r="AO22" s="295">
        <f>'Показатели и индикаторы'!AY22</f>
        <v>2</v>
      </c>
      <c r="AP22" s="295">
        <f>'Показатели и индикаторы'!AZ22</f>
        <v>1</v>
      </c>
      <c r="AQ22" s="295">
        <f>'Показатели и индикаторы'!BA22</f>
        <v>2</v>
      </c>
      <c r="AR22" s="295">
        <f>'Показатели и индикаторы'!BB22</f>
        <v>0</v>
      </c>
      <c r="AS22" s="295">
        <f>'Показатели и индикаторы'!BD22</f>
        <v>2</v>
      </c>
      <c r="AT22" s="295">
        <f>'Показатели и индикаторы'!BE22</f>
        <v>3</v>
      </c>
      <c r="AU22" s="295">
        <f>'Показатели и индикаторы'!BF22</f>
        <v>0</v>
      </c>
      <c r="AV22" s="295">
        <f>'Показатели и индикаторы'!BG22</f>
        <v>22</v>
      </c>
      <c r="AW22" s="295">
        <f>'Показатели и индикаторы'!BI22</f>
        <v>12</v>
      </c>
      <c r="AX22" s="295">
        <f>'Показатели и индикаторы'!BJ22</f>
        <v>12</v>
      </c>
      <c r="AY22" s="295">
        <f>'Показатели и индикаторы'!BK22</f>
        <v>0</v>
      </c>
      <c r="AZ22" s="295">
        <f>'Показатели и индикаторы'!BL22</f>
        <v>4</v>
      </c>
      <c r="BA22" s="295">
        <f>'Показатели и индикаторы'!BN22</f>
        <v>2</v>
      </c>
      <c r="BB22" s="295">
        <f>'Показатели и индикаторы'!BO22</f>
        <v>2</v>
      </c>
      <c r="BC22" s="295">
        <f>'Показатели и индикаторы'!BP22</f>
        <v>8</v>
      </c>
      <c r="BD22" s="295">
        <f>'Показатели и индикаторы'!BQ22</f>
        <v>10</v>
      </c>
      <c r="BE22" s="295">
        <f>'Показатели и индикаторы'!BS22</f>
        <v>4</v>
      </c>
      <c r="BF22" s="295">
        <f>'Показатели и индикаторы'!BT22</f>
        <v>8</v>
      </c>
      <c r="BG22" s="295">
        <f>'Показатели и индикаторы'!BU22</f>
        <v>0</v>
      </c>
      <c r="BH22" s="295">
        <f>'Показатели и индикаторы'!BV22</f>
        <v>0</v>
      </c>
      <c r="BI22" s="295">
        <f>'Показатели и индикаторы'!BX22</f>
        <v>0</v>
      </c>
      <c r="BJ22" s="295">
        <f>'Показатели и индикаторы'!BY22</f>
        <v>1</v>
      </c>
      <c r="BK22" s="295">
        <f>'Показатели и индикаторы'!BZ22</f>
        <v>0</v>
      </c>
      <c r="BL22" s="295">
        <f>'Показатели и индикаторы'!CA22</f>
        <v>0</v>
      </c>
      <c r="BM22" s="295">
        <f>'Показатели и индикаторы'!CC22</f>
        <v>1</v>
      </c>
      <c r="BN22" s="295">
        <f>'Показатели и индикаторы'!CD22</f>
        <v>0</v>
      </c>
      <c r="BO22" s="295">
        <f>'Показатели и индикаторы'!CE22</f>
        <v>2</v>
      </c>
      <c r="BP22" s="295">
        <f>'Показатели и индикаторы'!CF22</f>
        <v>0</v>
      </c>
      <c r="BQ22" s="295">
        <f>'Показатели и индикаторы'!CH22</f>
        <v>0</v>
      </c>
      <c r="BR22" s="295">
        <f>'Показатели и индикаторы'!CI22</f>
        <v>0</v>
      </c>
      <c r="BS22" s="295">
        <f>'Показатели и индикаторы'!CJ22</f>
        <v>0</v>
      </c>
      <c r="BT22" s="295">
        <f>'Показатели и индикаторы'!CK22</f>
        <v>12</v>
      </c>
      <c r="BU22" s="295">
        <f>'Показатели и индикаторы'!CM22</f>
        <v>2</v>
      </c>
      <c r="BV22" s="295">
        <f>'Показатели и индикаторы'!CN22</f>
        <v>12</v>
      </c>
      <c r="BW22" s="295">
        <f>'Показатели и индикаторы'!CO22</f>
        <v>0</v>
      </c>
      <c r="BX22" s="295">
        <f>'Показатели и индикаторы'!CP22</f>
        <v>0</v>
      </c>
      <c r="BY22" s="295">
        <f>'Показатели и индикаторы'!CR22</f>
        <v>0</v>
      </c>
      <c r="BZ22" s="295">
        <f>'Показатели и индикаторы'!CS22</f>
        <v>1</v>
      </c>
    </row>
    <row r="23" spans="1:78" x14ac:dyDescent="0.25">
      <c r="A23" s="292" t="s">
        <v>17</v>
      </c>
      <c r="B23" s="293" t="str">
        <f>'Показатели и индикаторы'!B23</f>
        <v>Общее количество лабораторий, мастерских, полигонов (ед.)</v>
      </c>
      <c r="C23" s="294">
        <f>'Показатели и индикаторы'!C23</f>
        <v>602</v>
      </c>
      <c r="D23" s="294">
        <f>'Показатели и индикаторы'!D23</f>
        <v>636</v>
      </c>
      <c r="E23" s="294">
        <f>'Показатели и индикаторы'!F23</f>
        <v>665</v>
      </c>
      <c r="F23" s="294">
        <f>'Показатели и индикаторы'!G23</f>
        <v>693</v>
      </c>
      <c r="G23" s="295">
        <f>'Показатели и индикаторы'!H23</f>
        <v>44</v>
      </c>
      <c r="H23" s="295">
        <f>'Показатели и индикаторы'!I23</f>
        <v>44</v>
      </c>
      <c r="I23" s="295">
        <f>'Показатели и индикаторы'!K23</f>
        <v>45</v>
      </c>
      <c r="J23" s="295">
        <f>'Показатели и индикаторы'!L23</f>
        <v>50</v>
      </c>
      <c r="K23" s="295">
        <f>'Показатели и индикаторы'!M23</f>
        <v>42</v>
      </c>
      <c r="L23" s="295">
        <f>'Показатели и индикаторы'!N23</f>
        <v>46</v>
      </c>
      <c r="M23" s="295">
        <f>'Показатели и индикаторы'!P23</f>
        <v>55</v>
      </c>
      <c r="N23" s="295">
        <f>'Показатели и индикаторы'!Q23</f>
        <v>56</v>
      </c>
      <c r="O23" s="295">
        <f>'Показатели и индикаторы'!R23</f>
        <v>8</v>
      </c>
      <c r="P23" s="295">
        <f>'Показатели и индикаторы'!S23</f>
        <v>8</v>
      </c>
      <c r="Q23" s="295">
        <f>'Показатели и индикаторы'!U23</f>
        <v>8</v>
      </c>
      <c r="R23" s="295">
        <f>'Показатели и индикаторы'!V23</f>
        <v>8</v>
      </c>
      <c r="S23" s="295">
        <f>'Показатели и индикаторы'!W23</f>
        <v>11</v>
      </c>
      <c r="T23" s="295">
        <f>'Показатели и индикаторы'!X23</f>
        <v>12</v>
      </c>
      <c r="U23" s="295">
        <f>'Показатели и индикаторы'!Z23</f>
        <v>12</v>
      </c>
      <c r="V23" s="295">
        <f>'Показатели и индикаторы'!AA23</f>
        <v>14</v>
      </c>
      <c r="W23" s="295">
        <f>'Показатели и индикаторы'!AB23</f>
        <v>43</v>
      </c>
      <c r="X23" s="295">
        <f>'Показатели и индикаторы'!AC23</f>
        <v>43</v>
      </c>
      <c r="Y23" s="295">
        <f>'Показатели и индикаторы'!AE23</f>
        <v>43</v>
      </c>
      <c r="Z23" s="295">
        <f>'Показатели и индикаторы'!AF23</f>
        <v>39</v>
      </c>
      <c r="AA23" s="295">
        <f>'Показатели и индикаторы'!AG23</f>
        <v>39</v>
      </c>
      <c r="AB23" s="295">
        <f>'Показатели и индикаторы'!AH23</f>
        <v>42</v>
      </c>
      <c r="AC23" s="295">
        <f>'Показатели и индикаторы'!AJ23</f>
        <v>48</v>
      </c>
      <c r="AD23" s="295">
        <f>'Показатели и индикаторы'!AK23</f>
        <v>51</v>
      </c>
      <c r="AE23" s="295">
        <f>'Показатели и индикаторы'!AL23</f>
        <v>0</v>
      </c>
      <c r="AF23" s="295">
        <f>'Показатели и индикаторы'!AM23</f>
        <v>0</v>
      </c>
      <c r="AG23" s="295">
        <f>'Показатели и индикаторы'!AO23</f>
        <v>0</v>
      </c>
      <c r="AH23" s="295">
        <f>'Показатели и индикаторы'!AP23</f>
        <v>0</v>
      </c>
      <c r="AI23" s="295">
        <f>'Показатели и индикаторы'!AQ23</f>
        <v>53</v>
      </c>
      <c r="AJ23" s="295">
        <f>'Показатели и индикаторы'!AR23</f>
        <v>55</v>
      </c>
      <c r="AK23" s="295">
        <f>'Показатели и индикаторы'!AT23</f>
        <v>56</v>
      </c>
      <c r="AL23" s="295">
        <f>'Показатели и индикаторы'!AU23</f>
        <v>56</v>
      </c>
      <c r="AM23" s="295">
        <f>'Показатели и индикаторы'!AV23</f>
        <v>9</v>
      </c>
      <c r="AN23" s="295">
        <f>'Показатели и индикаторы'!AW23</f>
        <v>10</v>
      </c>
      <c r="AO23" s="295">
        <f>'Показатели и индикаторы'!AY23</f>
        <v>10</v>
      </c>
      <c r="AP23" s="295">
        <f>'Показатели и индикаторы'!AZ23</f>
        <v>10</v>
      </c>
      <c r="AQ23" s="295">
        <f>'Показатели и индикаторы'!BA23</f>
        <v>140</v>
      </c>
      <c r="AR23" s="295">
        <f>'Показатели и индикаторы'!BB23</f>
        <v>159</v>
      </c>
      <c r="AS23" s="295">
        <f>'Показатели и индикаторы'!BD23</f>
        <v>168</v>
      </c>
      <c r="AT23" s="295">
        <f>'Показатели и индикаторы'!BE23</f>
        <v>187</v>
      </c>
      <c r="AU23" s="295">
        <f>'Показатели и индикаторы'!BF23</f>
        <v>4</v>
      </c>
      <c r="AV23" s="295">
        <f>'Показатели и индикаторы'!BG23</f>
        <v>4</v>
      </c>
      <c r="AW23" s="295">
        <f>'Показатели и индикаторы'!BI23</f>
        <v>4</v>
      </c>
      <c r="AX23" s="295">
        <f>'Показатели и индикаторы'!BJ23</f>
        <v>4</v>
      </c>
      <c r="AY23" s="295">
        <f>'Показатели и индикаторы'!BK23</f>
        <v>75</v>
      </c>
      <c r="AZ23" s="295">
        <f>'Показатели и индикаторы'!BL23</f>
        <v>75</v>
      </c>
      <c r="BA23" s="295">
        <f>'Показатели и индикаторы'!BN23</f>
        <v>75</v>
      </c>
      <c r="BB23" s="295">
        <f>'Показатели и индикаторы'!BO23</f>
        <v>75</v>
      </c>
      <c r="BC23" s="295">
        <f>'Показатели и индикаторы'!BP23</f>
        <v>46</v>
      </c>
      <c r="BD23" s="295">
        <f>'Показатели и индикаторы'!BQ23</f>
        <v>46</v>
      </c>
      <c r="BE23" s="295">
        <f>'Показатели и индикаторы'!BS23</f>
        <v>46</v>
      </c>
      <c r="BF23" s="295">
        <f>'Показатели и индикаторы'!BT23</f>
        <v>46</v>
      </c>
      <c r="BG23" s="295">
        <f>'Показатели и индикаторы'!BU23</f>
        <v>10</v>
      </c>
      <c r="BH23" s="295">
        <f>'Показатели и индикаторы'!BV23</f>
        <v>10</v>
      </c>
      <c r="BI23" s="295">
        <f>'Показатели и индикаторы'!BX23</f>
        <v>10</v>
      </c>
      <c r="BJ23" s="295">
        <f>'Показатели и индикаторы'!BY23</f>
        <v>10</v>
      </c>
      <c r="BK23" s="295">
        <f>'Показатели и индикаторы'!BZ23</f>
        <v>18</v>
      </c>
      <c r="BL23" s="295">
        <f>'Показатели и индикаторы'!CA23</f>
        <v>18</v>
      </c>
      <c r="BM23" s="295">
        <f>'Показатели и индикаторы'!CC23</f>
        <v>19</v>
      </c>
      <c r="BN23" s="295">
        <f>'Показатели и индикаторы'!CD23</f>
        <v>19</v>
      </c>
      <c r="BO23" s="295">
        <f>'Показатели и индикаторы'!CE23</f>
        <v>45</v>
      </c>
      <c r="BP23" s="295">
        <f>'Показатели и индикаторы'!CF23</f>
        <v>49</v>
      </c>
      <c r="BQ23" s="295">
        <f>'Показатели и индикаторы'!CH23</f>
        <v>51</v>
      </c>
      <c r="BR23" s="295">
        <f>'Показатели и индикаторы'!CI23</f>
        <v>53</v>
      </c>
      <c r="BS23" s="295">
        <f>'Показатели и индикаторы'!CJ23</f>
        <v>3</v>
      </c>
      <c r="BT23" s="295">
        <f>'Показатели и индикаторы'!CK23</f>
        <v>3</v>
      </c>
      <c r="BU23" s="295">
        <f>'Показатели и индикаторы'!CM23</f>
        <v>3</v>
      </c>
      <c r="BV23" s="295">
        <f>'Показатели и индикаторы'!CN23</f>
        <v>3</v>
      </c>
      <c r="BW23" s="295">
        <f>'Показатели и индикаторы'!CO23</f>
        <v>12</v>
      </c>
      <c r="BX23" s="295">
        <f>'Показатели и индикаторы'!CP23</f>
        <v>12</v>
      </c>
      <c r="BY23" s="295">
        <f>'Показатели и индикаторы'!CR23</f>
        <v>12</v>
      </c>
      <c r="BZ23" s="295">
        <f>'Показатели и индикаторы'!CS23</f>
        <v>12</v>
      </c>
    </row>
    <row r="24" spans="1:78" ht="31.5" x14ac:dyDescent="0.25">
      <c r="A24" s="292" t="s">
        <v>19</v>
      </c>
      <c r="B24" s="293" t="str">
        <f>'Показатели и индикаторы'!B24</f>
        <v>Общее количество лабораторий, мастерских, полигонов для реализации программ ТОП-50 (или новых ФГОС СПО для которых есть требования к МТБ) (ед.)</v>
      </c>
      <c r="C24" s="294">
        <f>'Показатели и индикаторы'!C24</f>
        <v>123</v>
      </c>
      <c r="D24" s="294">
        <f>'Показатели и индикаторы'!D24</f>
        <v>179</v>
      </c>
      <c r="E24" s="294">
        <f>'Показатели и индикаторы'!F24</f>
        <v>238</v>
      </c>
      <c r="F24" s="294">
        <f>'Показатели и индикаторы'!G24</f>
        <v>278</v>
      </c>
      <c r="G24" s="295">
        <f>'Показатели и индикаторы'!H24</f>
        <v>1</v>
      </c>
      <c r="H24" s="295">
        <f>'Показатели и индикаторы'!I24</f>
        <v>7</v>
      </c>
      <c r="I24" s="295">
        <f>'Показатели и индикаторы'!K24</f>
        <v>14</v>
      </c>
      <c r="J24" s="295">
        <f>'Показатели и индикаторы'!L24</f>
        <v>19</v>
      </c>
      <c r="K24" s="295">
        <f>'Показатели и индикаторы'!M24</f>
        <v>6</v>
      </c>
      <c r="L24" s="295">
        <f>'Показатели и индикаторы'!N24</f>
        <v>10</v>
      </c>
      <c r="M24" s="295">
        <f>'Показатели и индикаторы'!P24</f>
        <v>19</v>
      </c>
      <c r="N24" s="295">
        <f>'Показатели и индикаторы'!Q24</f>
        <v>21</v>
      </c>
      <c r="O24" s="295">
        <f>'Показатели и индикаторы'!R24</f>
        <v>0</v>
      </c>
      <c r="P24" s="295">
        <f>'Показатели и индикаторы'!S24</f>
        <v>0</v>
      </c>
      <c r="Q24" s="295">
        <f>'Показатели и индикаторы'!U24</f>
        <v>0</v>
      </c>
      <c r="R24" s="295">
        <f>'Показатели и индикаторы'!V24</f>
        <v>0</v>
      </c>
      <c r="S24" s="295">
        <f>'Показатели и индикаторы'!W24</f>
        <v>5</v>
      </c>
      <c r="T24" s="295">
        <f>'Показатели и индикаторы'!X24</f>
        <v>7</v>
      </c>
      <c r="U24" s="295">
        <f>'Показатели и индикаторы'!Z24</f>
        <v>10</v>
      </c>
      <c r="V24" s="295">
        <f>'Показатели и индикаторы'!AA24</f>
        <v>12</v>
      </c>
      <c r="W24" s="295">
        <f>'Показатели и индикаторы'!AB24</f>
        <v>24</v>
      </c>
      <c r="X24" s="295">
        <f>'Показатели и индикаторы'!AC24</f>
        <v>24</v>
      </c>
      <c r="Y24" s="295">
        <f>'Показатели и индикаторы'!AE24</f>
        <v>24</v>
      </c>
      <c r="Z24" s="295">
        <f>'Показатели и индикаторы'!AF24</f>
        <v>24</v>
      </c>
      <c r="AA24" s="295">
        <f>'Показатели и индикаторы'!AG24</f>
        <v>10</v>
      </c>
      <c r="AB24" s="295">
        <f>'Показатели и индикаторы'!AH24</f>
        <v>26</v>
      </c>
      <c r="AC24" s="295">
        <f>'Показатели и индикаторы'!AJ24</f>
        <v>26</v>
      </c>
      <c r="AD24" s="295">
        <f>'Показатели и индикаторы'!AK24</f>
        <v>26</v>
      </c>
      <c r="AE24" s="295">
        <f>'Показатели и индикаторы'!AL24</f>
        <v>0</v>
      </c>
      <c r="AF24" s="295">
        <f>'Показатели и индикаторы'!AM24</f>
        <v>0</v>
      </c>
      <c r="AG24" s="295">
        <f>'Показатели и индикаторы'!AO24</f>
        <v>0</v>
      </c>
      <c r="AH24" s="295">
        <f>'Показатели и индикаторы'!AP24</f>
        <v>0</v>
      </c>
      <c r="AI24" s="295">
        <f>'Показатели и индикаторы'!AQ24</f>
        <v>23</v>
      </c>
      <c r="AJ24" s="295">
        <f>'Показатели и индикаторы'!AR24</f>
        <v>25</v>
      </c>
      <c r="AK24" s="295">
        <f>'Показатели и индикаторы'!AT24</f>
        <v>26</v>
      </c>
      <c r="AL24" s="295">
        <f>'Показатели и индикаторы'!AU24</f>
        <v>26</v>
      </c>
      <c r="AM24" s="295">
        <f>'Показатели и индикаторы'!AV24</f>
        <v>0</v>
      </c>
      <c r="AN24" s="295">
        <f>'Показатели и индикаторы'!AW24</f>
        <v>0</v>
      </c>
      <c r="AO24" s="295">
        <f>'Показатели и индикаторы'!AY24</f>
        <v>0</v>
      </c>
      <c r="AP24" s="295">
        <f>'Показатели и индикаторы'!AZ24</f>
        <v>0</v>
      </c>
      <c r="AQ24" s="295">
        <f>'Показатели и индикаторы'!BA24</f>
        <v>4</v>
      </c>
      <c r="AR24" s="295">
        <f>'Показатели и индикаторы'!BB24</f>
        <v>11</v>
      </c>
      <c r="AS24" s="295">
        <f>'Показатели и индикаторы'!BD24</f>
        <v>22</v>
      </c>
      <c r="AT24" s="295">
        <f>'Показатели и индикаторы'!BE24</f>
        <v>22</v>
      </c>
      <c r="AU24" s="295">
        <f>'Показатели и индикаторы'!BF24</f>
        <v>0</v>
      </c>
      <c r="AV24" s="295">
        <f>'Показатели и индикаторы'!BG24</f>
        <v>0</v>
      </c>
      <c r="AW24" s="295">
        <f>'Показатели и индикаторы'!BI24</f>
        <v>0</v>
      </c>
      <c r="AX24" s="295">
        <f>'Показатели и индикаторы'!BJ24</f>
        <v>0</v>
      </c>
      <c r="AY24" s="295">
        <f>'Показатели и индикаторы'!BK24</f>
        <v>26</v>
      </c>
      <c r="AZ24" s="295">
        <f>'Показатели и индикаторы'!BL24</f>
        <v>36</v>
      </c>
      <c r="BA24" s="295">
        <f>'Показатели и индикаторы'!BN24</f>
        <v>55</v>
      </c>
      <c r="BB24" s="295">
        <f>'Показатели и индикаторы'!BO24</f>
        <v>75</v>
      </c>
      <c r="BC24" s="295">
        <f>'Показатели и индикаторы'!BP24</f>
        <v>9</v>
      </c>
      <c r="BD24" s="295">
        <f>'Показатели и индикаторы'!BQ24</f>
        <v>9</v>
      </c>
      <c r="BE24" s="295">
        <f>'Показатели и индикаторы'!BS24</f>
        <v>12</v>
      </c>
      <c r="BF24" s="295">
        <f>'Показатели и индикаторы'!BT24</f>
        <v>19</v>
      </c>
      <c r="BG24" s="295">
        <f>'Показатели и индикаторы'!BU24</f>
        <v>4</v>
      </c>
      <c r="BH24" s="295">
        <f>'Показатели и индикаторы'!BV24</f>
        <v>6</v>
      </c>
      <c r="BI24" s="295">
        <f>'Показатели и индикаторы'!BX24</f>
        <v>8</v>
      </c>
      <c r="BJ24" s="295">
        <f>'Показатели и индикаторы'!BY24</f>
        <v>10</v>
      </c>
      <c r="BK24" s="295">
        <f>'Показатели и индикаторы'!BZ24</f>
        <v>5</v>
      </c>
      <c r="BL24" s="295">
        <f>'Показатели и индикаторы'!CA24</f>
        <v>5</v>
      </c>
      <c r="BM24" s="295">
        <f>'Показатели и индикаторы'!CC24</f>
        <v>6</v>
      </c>
      <c r="BN24" s="295">
        <f>'Показатели и индикаторы'!CD24</f>
        <v>6</v>
      </c>
      <c r="BO24" s="295">
        <f>'Показатели и индикаторы'!CE24</f>
        <v>6</v>
      </c>
      <c r="BP24" s="295">
        <f>'Показатели и индикаторы'!CF24</f>
        <v>12</v>
      </c>
      <c r="BQ24" s="295">
        <f>'Показатели и индикаторы'!CH24</f>
        <v>14</v>
      </c>
      <c r="BR24" s="295">
        <f>'Показатели и индикаторы'!CI24</f>
        <v>16</v>
      </c>
      <c r="BS24" s="295">
        <f>'Показатели и индикаторы'!CJ24</f>
        <v>0</v>
      </c>
      <c r="BT24" s="295">
        <f>'Показатели и индикаторы'!CK24</f>
        <v>0</v>
      </c>
      <c r="BU24" s="295">
        <f>'Показатели и индикаторы'!CM24</f>
        <v>0</v>
      </c>
      <c r="BV24" s="295">
        <f>'Показатели и индикаторы'!CN24</f>
        <v>0</v>
      </c>
      <c r="BW24" s="295">
        <f>'Показатели и индикаторы'!CO24</f>
        <v>0</v>
      </c>
      <c r="BX24" s="295">
        <f>'Показатели и индикаторы'!CP24</f>
        <v>1</v>
      </c>
      <c r="BY24" s="295">
        <f>'Показатели и индикаторы'!CR24</f>
        <v>2</v>
      </c>
      <c r="BZ24" s="295">
        <f>'Показатели и индикаторы'!CS24</f>
        <v>2</v>
      </c>
    </row>
    <row r="25" spans="1:78" ht="31.5" x14ac:dyDescent="0.25">
      <c r="A25" s="292" t="s">
        <v>298</v>
      </c>
      <c r="B25" s="293" t="str">
        <f>'Показатели и индикаторы'!B25</f>
        <v>из них - оборудованных на 100% в соответствии с требованиями к МТБ новых ФГОС СПО (ед.)</v>
      </c>
      <c r="C25" s="294">
        <f>'Показатели и индикаторы'!C25</f>
        <v>88</v>
      </c>
      <c r="D25" s="294">
        <f>'Показатели и индикаторы'!D25</f>
        <v>134</v>
      </c>
      <c r="E25" s="294">
        <f>'Показатели и индикаторы'!F25</f>
        <v>190</v>
      </c>
      <c r="F25" s="294">
        <f>'Показатели и индикаторы'!G25</f>
        <v>249</v>
      </c>
      <c r="G25" s="295">
        <f>'Показатели и индикаторы'!H25</f>
        <v>1</v>
      </c>
      <c r="H25" s="295">
        <f>'Показатели и индикаторы'!I25</f>
        <v>2</v>
      </c>
      <c r="I25" s="295">
        <f>'Показатели и индикаторы'!K25</f>
        <v>7</v>
      </c>
      <c r="J25" s="295">
        <f>'Показатели и индикаторы'!L25</f>
        <v>11</v>
      </c>
      <c r="K25" s="295">
        <f>'Показатели и индикаторы'!M25</f>
        <v>3</v>
      </c>
      <c r="L25" s="295">
        <f>'Показатели и индикаторы'!N25</f>
        <v>6</v>
      </c>
      <c r="M25" s="295">
        <f>'Показатели и индикаторы'!P25</f>
        <v>11</v>
      </c>
      <c r="N25" s="295">
        <f>'Показатели и индикаторы'!Q25</f>
        <v>16</v>
      </c>
      <c r="O25" s="295">
        <f>'Показатели и индикаторы'!R25</f>
        <v>0</v>
      </c>
      <c r="P25" s="295">
        <f>'Показатели и индикаторы'!S25</f>
        <v>0</v>
      </c>
      <c r="Q25" s="295">
        <f>'Показатели и индикаторы'!U25</f>
        <v>0</v>
      </c>
      <c r="R25" s="295">
        <f>'Показатели и индикаторы'!V25</f>
        <v>0</v>
      </c>
      <c r="S25" s="295">
        <f>'Показатели и индикаторы'!W25</f>
        <v>4</v>
      </c>
      <c r="T25" s="295">
        <f>'Показатели и индикаторы'!X25</f>
        <v>7</v>
      </c>
      <c r="U25" s="295">
        <f>'Показатели и индикаторы'!Z25</f>
        <v>10</v>
      </c>
      <c r="V25" s="295">
        <f>'Показатели и индикаторы'!AA25</f>
        <v>12</v>
      </c>
      <c r="W25" s="295">
        <f>'Показатели и индикаторы'!AB25</f>
        <v>8</v>
      </c>
      <c r="X25" s="295">
        <f>'Показатели и индикаторы'!AC25</f>
        <v>11</v>
      </c>
      <c r="Y25" s="295">
        <f>'Показатели и индикаторы'!AE25</f>
        <v>16</v>
      </c>
      <c r="Z25" s="295">
        <f>'Показатели и индикаторы'!AF25</f>
        <v>20</v>
      </c>
      <c r="AA25" s="295">
        <f>'Показатели и индикаторы'!AG25</f>
        <v>6</v>
      </c>
      <c r="AB25" s="295">
        <f>'Показатели и индикаторы'!AH25</f>
        <v>18</v>
      </c>
      <c r="AC25" s="295">
        <f>'Показатели и индикаторы'!AJ25</f>
        <v>22</v>
      </c>
      <c r="AD25" s="295">
        <f>'Показатели и индикаторы'!AK25</f>
        <v>26</v>
      </c>
      <c r="AE25" s="295">
        <f>'Показатели и индикаторы'!AL25</f>
        <v>0</v>
      </c>
      <c r="AF25" s="295">
        <f>'Показатели и индикаторы'!AM25</f>
        <v>0</v>
      </c>
      <c r="AG25" s="295">
        <f>'Показатели и индикаторы'!AO25</f>
        <v>0</v>
      </c>
      <c r="AH25" s="295">
        <f>'Показатели и индикаторы'!AP25</f>
        <v>0</v>
      </c>
      <c r="AI25" s="295">
        <f>'Показатели и индикаторы'!AQ25</f>
        <v>23</v>
      </c>
      <c r="AJ25" s="295">
        <f>'Показатели и индикаторы'!AR25</f>
        <v>25</v>
      </c>
      <c r="AK25" s="295">
        <f>'Показатели и индикаторы'!AT25</f>
        <v>26</v>
      </c>
      <c r="AL25" s="295">
        <f>'Показатели и индикаторы'!AU25</f>
        <v>26</v>
      </c>
      <c r="AM25" s="295">
        <f>'Показатели и индикаторы'!AV25</f>
        <v>0</v>
      </c>
      <c r="AN25" s="295">
        <f>'Показатели и индикаторы'!AW25</f>
        <v>0</v>
      </c>
      <c r="AO25" s="295">
        <f>'Показатели и индикаторы'!AY25</f>
        <v>0</v>
      </c>
      <c r="AP25" s="295">
        <f>'Показатели и индикаторы'!AZ25</f>
        <v>0</v>
      </c>
      <c r="AQ25" s="295">
        <f>'Показатели и индикаторы'!BA25</f>
        <v>2</v>
      </c>
      <c r="AR25" s="295">
        <f>'Показатели и индикаторы'!BB25</f>
        <v>6</v>
      </c>
      <c r="AS25" s="295">
        <f>'Показатели и индикаторы'!BD25</f>
        <v>12</v>
      </c>
      <c r="AT25" s="295">
        <f>'Показатели и индикаторы'!BE25</f>
        <v>17</v>
      </c>
      <c r="AU25" s="295">
        <f>'Показатели и индикаторы'!BF25</f>
        <v>0</v>
      </c>
      <c r="AV25" s="295">
        <f>'Показатели и индикаторы'!BG25</f>
        <v>0</v>
      </c>
      <c r="AW25" s="295">
        <f>'Показатели и индикаторы'!BI25</f>
        <v>0</v>
      </c>
      <c r="AX25" s="295">
        <f>'Показатели и индикаторы'!BJ25</f>
        <v>0</v>
      </c>
      <c r="AY25" s="295">
        <f>'Показатели и индикаторы'!BK25</f>
        <v>26</v>
      </c>
      <c r="AZ25" s="295">
        <f>'Показатели и индикаторы'!BL25</f>
        <v>36</v>
      </c>
      <c r="BA25" s="295">
        <f>'Показатели и индикаторы'!BN25</f>
        <v>55</v>
      </c>
      <c r="BB25" s="295">
        <f>'Показатели и индикаторы'!BO25</f>
        <v>75</v>
      </c>
      <c r="BC25" s="295">
        <f>'Показатели и индикаторы'!BP25</f>
        <v>6</v>
      </c>
      <c r="BD25" s="295">
        <f>'Показатели и индикаторы'!BQ25</f>
        <v>6</v>
      </c>
      <c r="BE25" s="295">
        <f>'Показатели и индикаторы'!BS25</f>
        <v>9</v>
      </c>
      <c r="BF25" s="295">
        <f>'Показатели и индикаторы'!BT25</f>
        <v>19</v>
      </c>
      <c r="BG25" s="295">
        <f>'Показатели и индикаторы'!BU25</f>
        <v>1</v>
      </c>
      <c r="BH25" s="295">
        <f>'Показатели и индикаторы'!BV25</f>
        <v>2</v>
      </c>
      <c r="BI25" s="295">
        <f>'Показатели и индикаторы'!BX25</f>
        <v>4</v>
      </c>
      <c r="BJ25" s="295">
        <f>'Показатели и индикаторы'!BY25</f>
        <v>6</v>
      </c>
      <c r="BK25" s="295">
        <f>'Показатели и индикаторы'!BZ25</f>
        <v>2</v>
      </c>
      <c r="BL25" s="295">
        <f>'Показатели и индикаторы'!CA25</f>
        <v>3</v>
      </c>
      <c r="BM25" s="295">
        <f>'Показатели и индикаторы'!CC25</f>
        <v>3</v>
      </c>
      <c r="BN25" s="295">
        <f>'Показатели и индикаторы'!CD25</f>
        <v>4</v>
      </c>
      <c r="BO25" s="295">
        <f>'Показатели и индикаторы'!CE25</f>
        <v>6</v>
      </c>
      <c r="BP25" s="295">
        <f>'Показатели и индикаторы'!CF25</f>
        <v>12</v>
      </c>
      <c r="BQ25" s="295">
        <f>'Показатели и индикаторы'!CH25</f>
        <v>14</v>
      </c>
      <c r="BR25" s="295">
        <f>'Показатели и индикаторы'!CI25</f>
        <v>16</v>
      </c>
      <c r="BS25" s="295">
        <f>'Показатели и индикаторы'!CJ25</f>
        <v>0</v>
      </c>
      <c r="BT25" s="295">
        <f>'Показатели и индикаторы'!CK25</f>
        <v>0</v>
      </c>
      <c r="BU25" s="295">
        <f>'Показатели и индикаторы'!CM25</f>
        <v>0</v>
      </c>
      <c r="BV25" s="295">
        <f>'Показатели и индикаторы'!CN25</f>
        <v>0</v>
      </c>
      <c r="BW25" s="295">
        <f>'Показатели и индикаторы'!CO25</f>
        <v>0</v>
      </c>
      <c r="BX25" s="295">
        <f>'Показатели и индикаторы'!CP25</f>
        <v>0</v>
      </c>
      <c r="BY25" s="295">
        <f>'Показатели и индикаторы'!CR25</f>
        <v>1</v>
      </c>
      <c r="BZ25" s="295">
        <f>'Показатели и индикаторы'!CS25</f>
        <v>1</v>
      </c>
    </row>
    <row r="26" spans="1:78" s="160" customFormat="1" ht="31.5" x14ac:dyDescent="0.25">
      <c r="A26" s="292" t="s">
        <v>299</v>
      </c>
      <c r="B26" s="296" t="str">
        <f>'Показатели и индикаторы'!B26</f>
        <v>Доля оборудованных на 100% в соответствии с требованиями к МТБ новых ФГОС СПО (%)</v>
      </c>
      <c r="C26" s="157">
        <f>'Показатели и индикаторы'!C26</f>
        <v>0.71544715447154472</v>
      </c>
      <c r="D26" s="157">
        <f>'Показатели и индикаторы'!D26</f>
        <v>0.74860335195530725</v>
      </c>
      <c r="E26" s="157">
        <f>'Показатели и индикаторы'!F26</f>
        <v>0.79831932773109249</v>
      </c>
      <c r="F26" s="157">
        <f>'Показатели и индикаторы'!G26</f>
        <v>0.89568345323741005</v>
      </c>
      <c r="G26" s="157">
        <f>'Показатели и индикаторы'!H26</f>
        <v>1</v>
      </c>
      <c r="H26" s="157">
        <f>'Показатели и индикаторы'!I26</f>
        <v>0.2857142857142857</v>
      </c>
      <c r="I26" s="157">
        <f>'Показатели и индикаторы'!K26</f>
        <v>0.5</v>
      </c>
      <c r="J26" s="157">
        <f>'Показатели и индикаторы'!L26</f>
        <v>0.57894736842105265</v>
      </c>
      <c r="K26" s="157">
        <f>'Показатели и индикаторы'!M26</f>
        <v>0.5</v>
      </c>
      <c r="L26" s="157">
        <f>'Показатели и индикаторы'!N26</f>
        <v>0.6</v>
      </c>
      <c r="M26" s="157">
        <f>'Показатели и индикаторы'!P26</f>
        <v>0.57894736842105265</v>
      </c>
      <c r="N26" s="157">
        <f>'Показатели и индикаторы'!Q26</f>
        <v>0.76190476190476186</v>
      </c>
      <c r="O26" s="157" t="str">
        <f>'Показатели и индикаторы'!R26</f>
        <v/>
      </c>
      <c r="P26" s="157" t="str">
        <f>'Показатели и индикаторы'!S26</f>
        <v/>
      </c>
      <c r="Q26" s="157" t="str">
        <f>'Показатели и индикаторы'!U26</f>
        <v/>
      </c>
      <c r="R26" s="157" t="str">
        <f>'Показатели и индикаторы'!V26</f>
        <v/>
      </c>
      <c r="S26" s="157">
        <f>'Показатели и индикаторы'!W26</f>
        <v>0.8</v>
      </c>
      <c r="T26" s="157">
        <f>'Показатели и индикаторы'!X26</f>
        <v>1</v>
      </c>
      <c r="U26" s="157">
        <f>'Показатели и индикаторы'!Z26</f>
        <v>1</v>
      </c>
      <c r="V26" s="157">
        <f>'Показатели и индикаторы'!AA26</f>
        <v>1</v>
      </c>
      <c r="W26" s="157">
        <f>'Показатели и индикаторы'!AB26</f>
        <v>0.33333333333333331</v>
      </c>
      <c r="X26" s="157">
        <f>'Показатели и индикаторы'!AC26</f>
        <v>0.45833333333333331</v>
      </c>
      <c r="Y26" s="157">
        <f>'Показатели и индикаторы'!AE26</f>
        <v>0.66666666666666663</v>
      </c>
      <c r="Z26" s="157">
        <f>'Показатели и индикаторы'!AF26</f>
        <v>0.83333333333333337</v>
      </c>
      <c r="AA26" s="157">
        <f>'Показатели и индикаторы'!AG26</f>
        <v>0.6</v>
      </c>
      <c r="AB26" s="157">
        <f>'Показатели и индикаторы'!AH26</f>
        <v>0.69230769230769229</v>
      </c>
      <c r="AC26" s="157">
        <f>'Показатели и индикаторы'!AJ26</f>
        <v>0.84615384615384615</v>
      </c>
      <c r="AD26" s="157">
        <f>'Показатели и индикаторы'!AK26</f>
        <v>1</v>
      </c>
      <c r="AE26" s="157" t="str">
        <f>'Показатели и индикаторы'!AL26</f>
        <v/>
      </c>
      <c r="AF26" s="157" t="str">
        <f>'Показатели и индикаторы'!AM26</f>
        <v/>
      </c>
      <c r="AG26" s="157" t="str">
        <f>'Показатели и индикаторы'!AO26</f>
        <v/>
      </c>
      <c r="AH26" s="157" t="str">
        <f>'Показатели и индикаторы'!AP26</f>
        <v/>
      </c>
      <c r="AI26" s="157">
        <f>'Показатели и индикаторы'!AQ26</f>
        <v>1</v>
      </c>
      <c r="AJ26" s="157">
        <f>'Показатели и индикаторы'!AR26</f>
        <v>1</v>
      </c>
      <c r="AK26" s="157">
        <f>'Показатели и индикаторы'!AT26</f>
        <v>1</v>
      </c>
      <c r="AL26" s="157">
        <f>'Показатели и индикаторы'!AU26</f>
        <v>1</v>
      </c>
      <c r="AM26" s="157" t="str">
        <f>'Показатели и индикаторы'!AV26</f>
        <v/>
      </c>
      <c r="AN26" s="157" t="str">
        <f>'Показатели и индикаторы'!AW26</f>
        <v/>
      </c>
      <c r="AO26" s="157" t="str">
        <f>'Показатели и индикаторы'!AY26</f>
        <v/>
      </c>
      <c r="AP26" s="157" t="str">
        <f>'Показатели и индикаторы'!AZ26</f>
        <v/>
      </c>
      <c r="AQ26" s="157">
        <f>'Показатели и индикаторы'!BA26</f>
        <v>0.5</v>
      </c>
      <c r="AR26" s="157">
        <f>'Показатели и индикаторы'!BB26</f>
        <v>0.54545454545454541</v>
      </c>
      <c r="AS26" s="157">
        <f>'Показатели и индикаторы'!BD26</f>
        <v>0.54545454545454541</v>
      </c>
      <c r="AT26" s="157">
        <f>'Показатели и индикаторы'!BE26</f>
        <v>0.77272727272727271</v>
      </c>
      <c r="AU26" s="157" t="str">
        <f>'Показатели и индикаторы'!BF26</f>
        <v/>
      </c>
      <c r="AV26" s="157" t="str">
        <f>'Показатели и индикаторы'!BG26</f>
        <v/>
      </c>
      <c r="AW26" s="157" t="str">
        <f>'Показатели и индикаторы'!BI26</f>
        <v/>
      </c>
      <c r="AX26" s="157" t="str">
        <f>'Показатели и индикаторы'!BJ26</f>
        <v/>
      </c>
      <c r="AY26" s="157">
        <f>'Показатели и индикаторы'!BK26</f>
        <v>1</v>
      </c>
      <c r="AZ26" s="157">
        <f>'Показатели и индикаторы'!BL26</f>
        <v>1</v>
      </c>
      <c r="BA26" s="157">
        <f>'Показатели и индикаторы'!BN26</f>
        <v>1</v>
      </c>
      <c r="BB26" s="157">
        <f>'Показатели и индикаторы'!BO26</f>
        <v>1</v>
      </c>
      <c r="BC26" s="157">
        <f>'Показатели и индикаторы'!BP26</f>
        <v>0.66666666666666663</v>
      </c>
      <c r="BD26" s="157">
        <f>'Показатели и индикаторы'!BQ26</f>
        <v>0.66666666666666663</v>
      </c>
      <c r="BE26" s="157">
        <f>'Показатели и индикаторы'!BS26</f>
        <v>0.75</v>
      </c>
      <c r="BF26" s="157">
        <f>'Показатели и индикаторы'!BT26</f>
        <v>1</v>
      </c>
      <c r="BG26" s="157">
        <f>'Показатели и индикаторы'!BU26</f>
        <v>0.25</v>
      </c>
      <c r="BH26" s="157">
        <f>'Показатели и индикаторы'!BV26</f>
        <v>0.33333333333333331</v>
      </c>
      <c r="BI26" s="157">
        <f>'Показатели и индикаторы'!BX26</f>
        <v>0.5</v>
      </c>
      <c r="BJ26" s="157">
        <f>'Показатели и индикаторы'!BY26</f>
        <v>0.6</v>
      </c>
      <c r="BK26" s="157">
        <f>'Показатели и индикаторы'!BZ26</f>
        <v>0.4</v>
      </c>
      <c r="BL26" s="157">
        <f>'Показатели и индикаторы'!CA26</f>
        <v>0.6</v>
      </c>
      <c r="BM26" s="157">
        <f>'Показатели и индикаторы'!CC26</f>
        <v>0.5</v>
      </c>
      <c r="BN26" s="157">
        <f>'Показатели и индикаторы'!CD26</f>
        <v>0.66666666666666663</v>
      </c>
      <c r="BO26" s="157">
        <f>'Показатели и индикаторы'!CE26</f>
        <v>1</v>
      </c>
      <c r="BP26" s="157">
        <f>'Показатели и индикаторы'!CF26</f>
        <v>1</v>
      </c>
      <c r="BQ26" s="157">
        <f>'Показатели и индикаторы'!CH26</f>
        <v>1</v>
      </c>
      <c r="BR26" s="157">
        <f>'Показатели и индикаторы'!CI26</f>
        <v>1</v>
      </c>
      <c r="BS26" s="157" t="str">
        <f>'Показатели и индикаторы'!CJ26</f>
        <v/>
      </c>
      <c r="BT26" s="157" t="str">
        <f>'Показатели и индикаторы'!CK26</f>
        <v/>
      </c>
      <c r="BU26" s="157" t="str">
        <f>'Показатели и индикаторы'!CM26</f>
        <v/>
      </c>
      <c r="BV26" s="157" t="str">
        <f>'Показатели и индикаторы'!CN26</f>
        <v/>
      </c>
      <c r="BW26" s="157" t="str">
        <f>'Показатели и индикаторы'!CO26</f>
        <v/>
      </c>
      <c r="BX26" s="157">
        <f>'Показатели и индикаторы'!CP26</f>
        <v>0</v>
      </c>
      <c r="BY26" s="157">
        <f>'Показатели и индикаторы'!CR26</f>
        <v>0.5</v>
      </c>
      <c r="BZ26" s="157">
        <f>'Показатели и индикаторы'!CS26</f>
        <v>0.5</v>
      </c>
    </row>
    <row r="27" spans="1:78" x14ac:dyDescent="0.25">
      <c r="A27" s="292" t="s">
        <v>436</v>
      </c>
      <c r="B27" s="293" t="str">
        <f>'Показатели и индикаторы'!B27</f>
        <v>из них - оборудованных на 100% в соответствии с инфрастуктурными листами WS (ед.)</v>
      </c>
      <c r="C27" s="294">
        <f>'Показатели и индикаторы'!C27</f>
        <v>51</v>
      </c>
      <c r="D27" s="294">
        <f>'Показатели и индикаторы'!D27</f>
        <v>59</v>
      </c>
      <c r="E27" s="294">
        <f>'Показатели и индикаторы'!F27</f>
        <v>76</v>
      </c>
      <c r="F27" s="294">
        <f>'Показатели и индикаторы'!G27</f>
        <v>91</v>
      </c>
      <c r="G27" s="295">
        <f>'Показатели и индикаторы'!H27</f>
        <v>1</v>
      </c>
      <c r="H27" s="295">
        <f>'Показатели и индикаторы'!I27</f>
        <v>1</v>
      </c>
      <c r="I27" s="295">
        <f>'Показатели и индикаторы'!K27</f>
        <v>2</v>
      </c>
      <c r="J27" s="295">
        <f>'Показатели и индикаторы'!L27</f>
        <v>2</v>
      </c>
      <c r="K27" s="295">
        <f>'Показатели и индикаторы'!M27</f>
        <v>1</v>
      </c>
      <c r="L27" s="295">
        <f>'Показатели и индикаторы'!N27</f>
        <v>1</v>
      </c>
      <c r="M27" s="295">
        <f>'Показатели и индикаторы'!P27</f>
        <v>2</v>
      </c>
      <c r="N27" s="295">
        <f>'Показатели и индикаторы'!Q27</f>
        <v>3</v>
      </c>
      <c r="O27" s="295">
        <f>'Показатели и индикаторы'!R27</f>
        <v>3</v>
      </c>
      <c r="P27" s="295">
        <f>'Показатели и индикаторы'!S27</f>
        <v>3</v>
      </c>
      <c r="Q27" s="295">
        <f>'Показатели и индикаторы'!U27</f>
        <v>4</v>
      </c>
      <c r="R27" s="295">
        <f>'Показатели и индикаторы'!V27</f>
        <v>5</v>
      </c>
      <c r="S27" s="295">
        <f>'Показатели и индикаторы'!W27</f>
        <v>1</v>
      </c>
      <c r="T27" s="295">
        <f>'Показатели и индикаторы'!X27</f>
        <v>3</v>
      </c>
      <c r="U27" s="295">
        <f>'Показатели и индикаторы'!Z27</f>
        <v>5</v>
      </c>
      <c r="V27" s="295">
        <f>'Показатели и индикаторы'!AA27</f>
        <v>8</v>
      </c>
      <c r="W27" s="295">
        <f>'Показатели и индикаторы'!AB27</f>
        <v>3</v>
      </c>
      <c r="X27" s="295">
        <f>'Показатели и индикаторы'!AC27</f>
        <v>3</v>
      </c>
      <c r="Y27" s="295">
        <f>'Показатели и индикаторы'!AE27</f>
        <v>4</v>
      </c>
      <c r="Z27" s="295">
        <f>'Показатели и индикаторы'!AF27</f>
        <v>5</v>
      </c>
      <c r="AA27" s="295">
        <f>'Показатели и индикаторы'!AG27</f>
        <v>3</v>
      </c>
      <c r="AB27" s="295">
        <f>'Показатели и индикаторы'!AH27</f>
        <v>3</v>
      </c>
      <c r="AC27" s="295">
        <f>'Показатели и индикаторы'!AJ27</f>
        <v>6</v>
      </c>
      <c r="AD27" s="295">
        <f>'Показатели и индикаторы'!AK27</f>
        <v>8</v>
      </c>
      <c r="AE27" s="295">
        <f>'Показатели и индикаторы'!AL27</f>
        <v>0</v>
      </c>
      <c r="AF27" s="295">
        <f>'Показатели и индикаторы'!AM27</f>
        <v>0</v>
      </c>
      <c r="AG27" s="295">
        <f>'Показатели и индикаторы'!AO27</f>
        <v>0</v>
      </c>
      <c r="AH27" s="295">
        <f>'Показатели и индикаторы'!AP27</f>
        <v>0</v>
      </c>
      <c r="AI27" s="295">
        <f>'Показатели и индикаторы'!AQ27</f>
        <v>30</v>
      </c>
      <c r="AJ27" s="295">
        <f>'Показатели и индикаторы'!AR27</f>
        <v>30</v>
      </c>
      <c r="AK27" s="295">
        <f>'Показатели и индикаторы'!AT27</f>
        <v>30</v>
      </c>
      <c r="AL27" s="295">
        <f>'Показатели и индикаторы'!AU27</f>
        <v>30</v>
      </c>
      <c r="AM27" s="295">
        <f>'Показатели и индикаторы'!AV27</f>
        <v>1</v>
      </c>
      <c r="AN27" s="295">
        <f>'Показатели и индикаторы'!AW27</f>
        <v>2</v>
      </c>
      <c r="AO27" s="295">
        <f>'Показатели и индикаторы'!AY27</f>
        <v>3</v>
      </c>
      <c r="AP27" s="295">
        <f>'Показатели и индикаторы'!AZ27</f>
        <v>3</v>
      </c>
      <c r="AQ27" s="295">
        <f>'Показатели и индикаторы'!BA27</f>
        <v>1</v>
      </c>
      <c r="AR27" s="295">
        <f>'Показатели и индикаторы'!BB27</f>
        <v>2</v>
      </c>
      <c r="AS27" s="295">
        <f>'Показатели и индикаторы'!BD27</f>
        <v>4</v>
      </c>
      <c r="AT27" s="295">
        <f>'Показатели и индикаторы'!BE27</f>
        <v>7</v>
      </c>
      <c r="AU27" s="295">
        <f>'Показатели и индикаторы'!BF27</f>
        <v>0</v>
      </c>
      <c r="AV27" s="295">
        <f>'Показатели и индикаторы'!BG27</f>
        <v>0</v>
      </c>
      <c r="AW27" s="295">
        <f>'Показатели и индикаторы'!BI27</f>
        <v>0</v>
      </c>
      <c r="AX27" s="295">
        <f>'Показатели и индикаторы'!BJ27</f>
        <v>0</v>
      </c>
      <c r="AY27" s="295">
        <f>'Показатели и индикаторы'!BK27</f>
        <v>2</v>
      </c>
      <c r="AZ27" s="295">
        <f>'Показатели и индикаторы'!BL27</f>
        <v>2</v>
      </c>
      <c r="BA27" s="295">
        <f>'Показатели и индикаторы'!BN27</f>
        <v>4</v>
      </c>
      <c r="BB27" s="295">
        <f>'Показатели и индикаторы'!BO27</f>
        <v>5</v>
      </c>
      <c r="BC27" s="295">
        <f>'Показатели и индикаторы'!BP27</f>
        <v>1</v>
      </c>
      <c r="BD27" s="295">
        <f>'Показатели и индикаторы'!BQ27</f>
        <v>3</v>
      </c>
      <c r="BE27" s="295">
        <f>'Показатели и индикаторы'!BS27</f>
        <v>4</v>
      </c>
      <c r="BF27" s="295">
        <f>'Показатели и индикаторы'!BT27</f>
        <v>5</v>
      </c>
      <c r="BG27" s="295">
        <f>'Показатели и индикаторы'!BU27</f>
        <v>0</v>
      </c>
      <c r="BH27" s="295">
        <f>'Показатели и индикаторы'!BV27</f>
        <v>0</v>
      </c>
      <c r="BI27" s="295">
        <f>'Показатели и индикаторы'!BX27</f>
        <v>0</v>
      </c>
      <c r="BJ27" s="295">
        <f>'Показатели и индикаторы'!BY27</f>
        <v>1</v>
      </c>
      <c r="BK27" s="295">
        <f>'Показатели и индикаторы'!BZ27</f>
        <v>0</v>
      </c>
      <c r="BL27" s="295">
        <f>'Показатели и индикаторы'!CA27</f>
        <v>1</v>
      </c>
      <c r="BM27" s="295">
        <f>'Показатели и индикаторы'!CC27</f>
        <v>1</v>
      </c>
      <c r="BN27" s="295">
        <f>'Показатели и индикаторы'!CD27</f>
        <v>1</v>
      </c>
      <c r="BO27" s="295">
        <f>'Показатели и индикаторы'!CE27</f>
        <v>2</v>
      </c>
      <c r="BP27" s="295">
        <f>'Показатели и индикаторы'!CF27</f>
        <v>3</v>
      </c>
      <c r="BQ27" s="295">
        <f>'Показатели и индикаторы'!CH27</f>
        <v>4</v>
      </c>
      <c r="BR27" s="295">
        <f>'Показатели и индикаторы'!CI27</f>
        <v>5</v>
      </c>
      <c r="BS27" s="295">
        <f>'Показатели и индикаторы'!CJ27</f>
        <v>2</v>
      </c>
      <c r="BT27" s="295">
        <f>'Показатели и индикаторы'!CK27</f>
        <v>2</v>
      </c>
      <c r="BU27" s="295">
        <f>'Показатели и индикаторы'!CM27</f>
        <v>2</v>
      </c>
      <c r="BV27" s="295">
        <f>'Показатели и индикаторы'!CN27</f>
        <v>2</v>
      </c>
      <c r="BW27" s="295">
        <f>'Показатели и индикаторы'!CO27</f>
        <v>0</v>
      </c>
      <c r="BX27" s="295">
        <f>'Показатели и индикаторы'!CP27</f>
        <v>0</v>
      </c>
      <c r="BY27" s="295">
        <f>'Показатели и индикаторы'!CR27</f>
        <v>1</v>
      </c>
      <c r="BZ27" s="295">
        <f>'Показатели и индикаторы'!CS27</f>
        <v>1</v>
      </c>
    </row>
    <row r="28" spans="1:78" s="160" customFormat="1" x14ac:dyDescent="0.25">
      <c r="A28" s="292" t="s">
        <v>649</v>
      </c>
      <c r="B28" s="296" t="str">
        <f>'Показатели и индикаторы'!B28</f>
        <v>Доля оборудованных на 100% в соответствии с инфрастуктурными листами WS (%)</v>
      </c>
      <c r="C28" s="157">
        <f>'Показатели и индикаторы'!C28</f>
        <v>0.41463414634146339</v>
      </c>
      <c r="D28" s="157">
        <f>'Показатели и индикаторы'!D28</f>
        <v>0.32960893854748602</v>
      </c>
      <c r="E28" s="157">
        <f>'Показатели и индикаторы'!F28</f>
        <v>0.31932773109243695</v>
      </c>
      <c r="F28" s="157">
        <f>'Показатели и индикаторы'!G28</f>
        <v>0.3273381294964029</v>
      </c>
      <c r="G28" s="157">
        <f>'Показатели и индикаторы'!H28</f>
        <v>1</v>
      </c>
      <c r="H28" s="157">
        <f>'Показатели и индикаторы'!I28</f>
        <v>0.14285714285714285</v>
      </c>
      <c r="I28" s="157">
        <f>'Показатели и индикаторы'!K28</f>
        <v>0.14285714285714285</v>
      </c>
      <c r="J28" s="157">
        <f>'Показатели и индикаторы'!L28</f>
        <v>0.10526315789473684</v>
      </c>
      <c r="K28" s="157">
        <f>'Показатели и индикаторы'!M28</f>
        <v>0.16666666666666666</v>
      </c>
      <c r="L28" s="157">
        <f>'Показатели и индикаторы'!N28</f>
        <v>0.1</v>
      </c>
      <c r="M28" s="157">
        <f>'Показатели и индикаторы'!P28</f>
        <v>0.10526315789473684</v>
      </c>
      <c r="N28" s="157">
        <f>'Показатели и индикаторы'!Q28</f>
        <v>0.14285714285714285</v>
      </c>
      <c r="O28" s="157" t="str">
        <f>'Показатели и индикаторы'!R28</f>
        <v/>
      </c>
      <c r="P28" s="157" t="str">
        <f>'Показатели и индикаторы'!S28</f>
        <v/>
      </c>
      <c r="Q28" s="157" t="str">
        <f>'Показатели и индикаторы'!U28</f>
        <v/>
      </c>
      <c r="R28" s="157" t="str">
        <f>'Показатели и индикаторы'!V28</f>
        <v/>
      </c>
      <c r="S28" s="157">
        <f>'Показатели и индикаторы'!W28</f>
        <v>0.2</v>
      </c>
      <c r="T28" s="157">
        <f>'Показатели и индикаторы'!X28</f>
        <v>0.42857142857142855</v>
      </c>
      <c r="U28" s="157">
        <f>'Показатели и индикаторы'!Z28</f>
        <v>0.5</v>
      </c>
      <c r="V28" s="157">
        <f>'Показатели и индикаторы'!AA28</f>
        <v>0.66666666666666663</v>
      </c>
      <c r="W28" s="157">
        <f>'Показатели и индикаторы'!AB28</f>
        <v>0.125</v>
      </c>
      <c r="X28" s="157">
        <f>'Показатели и индикаторы'!AC28</f>
        <v>0.125</v>
      </c>
      <c r="Y28" s="157">
        <f>'Показатели и индикаторы'!AE28</f>
        <v>0.16666666666666666</v>
      </c>
      <c r="Z28" s="157">
        <f>'Показатели и индикаторы'!AF28</f>
        <v>0.20833333333333334</v>
      </c>
      <c r="AA28" s="157">
        <f>'Показатели и индикаторы'!AG28</f>
        <v>0.3</v>
      </c>
      <c r="AB28" s="157">
        <f>'Показатели и индикаторы'!AH28</f>
        <v>0.11538461538461539</v>
      </c>
      <c r="AC28" s="157">
        <f>'Показатели и индикаторы'!AJ28</f>
        <v>0.23076923076923078</v>
      </c>
      <c r="AD28" s="157">
        <f>'Показатели и индикаторы'!AK28</f>
        <v>0.30769230769230771</v>
      </c>
      <c r="AE28" s="157" t="str">
        <f>'Показатели и индикаторы'!AL28</f>
        <v/>
      </c>
      <c r="AF28" s="157" t="str">
        <f>'Показатели и индикаторы'!AM28</f>
        <v/>
      </c>
      <c r="AG28" s="157" t="str">
        <f>'Показатели и индикаторы'!AO28</f>
        <v/>
      </c>
      <c r="AH28" s="157" t="str">
        <f>'Показатели и индикаторы'!AP28</f>
        <v/>
      </c>
      <c r="AI28" s="157">
        <f>'Показатели и индикаторы'!AQ28</f>
        <v>1.3043478260869565</v>
      </c>
      <c r="AJ28" s="157">
        <f>'Показатели и индикаторы'!AR28</f>
        <v>1.2</v>
      </c>
      <c r="AK28" s="157">
        <f>'Показатели и индикаторы'!AT28</f>
        <v>1.1538461538461537</v>
      </c>
      <c r="AL28" s="157">
        <f>'Показатели и индикаторы'!AU28</f>
        <v>1.1538461538461537</v>
      </c>
      <c r="AM28" s="157" t="str">
        <f>'Показатели и индикаторы'!AV28</f>
        <v/>
      </c>
      <c r="AN28" s="157" t="str">
        <f>'Показатели и индикаторы'!AW28</f>
        <v/>
      </c>
      <c r="AO28" s="157" t="str">
        <f>'Показатели и индикаторы'!AY28</f>
        <v/>
      </c>
      <c r="AP28" s="157" t="str">
        <f>'Показатели и индикаторы'!AZ28</f>
        <v/>
      </c>
      <c r="AQ28" s="157">
        <f>'Показатели и индикаторы'!BA28</f>
        <v>0.25</v>
      </c>
      <c r="AR28" s="157">
        <f>'Показатели и индикаторы'!BB28</f>
        <v>0.18181818181818182</v>
      </c>
      <c r="AS28" s="157">
        <f>'Показатели и индикаторы'!BD28</f>
        <v>0.18181818181818182</v>
      </c>
      <c r="AT28" s="157">
        <f>'Показатели и индикаторы'!BE28</f>
        <v>0.31818181818181818</v>
      </c>
      <c r="AU28" s="157" t="str">
        <f>'Показатели и индикаторы'!BF28</f>
        <v/>
      </c>
      <c r="AV28" s="157" t="str">
        <f>'Показатели и индикаторы'!BG28</f>
        <v/>
      </c>
      <c r="AW28" s="157" t="str">
        <f>'Показатели и индикаторы'!BI28</f>
        <v/>
      </c>
      <c r="AX28" s="157" t="str">
        <f>'Показатели и индикаторы'!BJ28</f>
        <v/>
      </c>
      <c r="AY28" s="157">
        <f>'Показатели и индикаторы'!BK28</f>
        <v>7.6923076923076927E-2</v>
      </c>
      <c r="AZ28" s="157">
        <f>'Показатели и индикаторы'!BL28</f>
        <v>5.5555555555555552E-2</v>
      </c>
      <c r="BA28" s="157">
        <f>'Показатели и индикаторы'!BN28</f>
        <v>7.2727272727272724E-2</v>
      </c>
      <c r="BB28" s="157">
        <f>'Показатели и индикаторы'!BO28</f>
        <v>6.6666666666666666E-2</v>
      </c>
      <c r="BC28" s="157">
        <f>'Показатели и индикаторы'!BP28</f>
        <v>0.1111111111111111</v>
      </c>
      <c r="BD28" s="157">
        <f>'Показатели и индикаторы'!BQ28</f>
        <v>0.33333333333333331</v>
      </c>
      <c r="BE28" s="157">
        <f>'Показатели и индикаторы'!BS28</f>
        <v>0.33333333333333331</v>
      </c>
      <c r="BF28" s="157">
        <f>'Показатели и индикаторы'!BT28</f>
        <v>0.26315789473684209</v>
      </c>
      <c r="BG28" s="157">
        <f>'Показатели и индикаторы'!BU28</f>
        <v>0</v>
      </c>
      <c r="BH28" s="157">
        <f>'Показатели и индикаторы'!BV28</f>
        <v>0</v>
      </c>
      <c r="BI28" s="157">
        <f>'Показатели и индикаторы'!BX28</f>
        <v>0</v>
      </c>
      <c r="BJ28" s="157">
        <f>'Показатели и индикаторы'!BY28</f>
        <v>0.1</v>
      </c>
      <c r="BK28" s="157">
        <f>'Показатели и индикаторы'!BZ28</f>
        <v>0</v>
      </c>
      <c r="BL28" s="157">
        <f>'Показатели и индикаторы'!CA28</f>
        <v>0.2</v>
      </c>
      <c r="BM28" s="157">
        <f>'Показатели и индикаторы'!CC28</f>
        <v>0.16666666666666666</v>
      </c>
      <c r="BN28" s="157">
        <f>'Показатели и индикаторы'!CD28</f>
        <v>0.16666666666666666</v>
      </c>
      <c r="BO28" s="157">
        <f>'Показатели и индикаторы'!CE28</f>
        <v>0.33333333333333331</v>
      </c>
      <c r="BP28" s="157">
        <f>'Показатели и индикаторы'!CF28</f>
        <v>0.25</v>
      </c>
      <c r="BQ28" s="157">
        <f>'Показатели и индикаторы'!CH28</f>
        <v>0.2857142857142857</v>
      </c>
      <c r="BR28" s="157">
        <f>'Показатели и индикаторы'!CI28</f>
        <v>0.3125</v>
      </c>
      <c r="BS28" s="157" t="str">
        <f>'Показатели и индикаторы'!CJ28</f>
        <v/>
      </c>
      <c r="BT28" s="157" t="str">
        <f>'Показатели и индикаторы'!CK28</f>
        <v/>
      </c>
      <c r="BU28" s="157" t="str">
        <f>'Показатели и индикаторы'!CM28</f>
        <v/>
      </c>
      <c r="BV28" s="157" t="str">
        <f>'Показатели и индикаторы'!CN28</f>
        <v/>
      </c>
      <c r="BW28" s="157" t="str">
        <f>'Показатели и индикаторы'!CO28</f>
        <v/>
      </c>
      <c r="BX28" s="157">
        <f>'Показатели и индикаторы'!CP28</f>
        <v>0</v>
      </c>
      <c r="BY28" s="157">
        <f>'Показатели и индикаторы'!CR28</f>
        <v>0.5</v>
      </c>
      <c r="BZ28" s="157">
        <f>'Показатели и индикаторы'!CS28</f>
        <v>0.5</v>
      </c>
    </row>
    <row r="29" spans="1:78" ht="31.5" x14ac:dyDescent="0.25">
      <c r="A29" s="292" t="s">
        <v>650</v>
      </c>
      <c r="B29" s="293" t="str">
        <f>'Показатели и индикаторы'!B29</f>
        <v>из них - оборудованных на 100% в отсутствии требований к МТБ (старые ФГОС СПО) (ед.)</v>
      </c>
      <c r="C29" s="294">
        <f>'Показатели и индикаторы'!C29</f>
        <v>548</v>
      </c>
      <c r="D29" s="294">
        <f>'Показатели и индикаторы'!D29</f>
        <v>552</v>
      </c>
      <c r="E29" s="294">
        <f>'Показатели и индикаторы'!F29</f>
        <v>570</v>
      </c>
      <c r="F29" s="294">
        <f>'Показатели и индикаторы'!G29</f>
        <v>580</v>
      </c>
      <c r="G29" s="295">
        <f>'Показатели и индикаторы'!H29</f>
        <v>44</v>
      </c>
      <c r="H29" s="295">
        <f>'Показатели и индикаторы'!I29</f>
        <v>44</v>
      </c>
      <c r="I29" s="295">
        <f>'Показатели и индикаторы'!K29</f>
        <v>45</v>
      </c>
      <c r="J29" s="295">
        <f>'Показатели и индикаторы'!L29</f>
        <v>50</v>
      </c>
      <c r="K29" s="295">
        <f>'Показатели и индикаторы'!M29</f>
        <v>42</v>
      </c>
      <c r="L29" s="295">
        <f>'Показатели и индикаторы'!N29</f>
        <v>46</v>
      </c>
      <c r="M29" s="295">
        <f>'Показатели и индикаторы'!P29</f>
        <v>55</v>
      </c>
      <c r="N29" s="295">
        <f>'Показатели и индикаторы'!Q29</f>
        <v>56</v>
      </c>
      <c r="O29" s="295">
        <f>'Показатели и индикаторы'!R29</f>
        <v>8</v>
      </c>
      <c r="P29" s="295">
        <f>'Показатели и индикаторы'!S29</f>
        <v>8</v>
      </c>
      <c r="Q29" s="295">
        <f>'Показатели и индикаторы'!U29</f>
        <v>8</v>
      </c>
      <c r="R29" s="295">
        <f>'Показатели и индикаторы'!V29</f>
        <v>8</v>
      </c>
      <c r="S29" s="295">
        <f>'Показатели и индикаторы'!W29</f>
        <v>11</v>
      </c>
      <c r="T29" s="295">
        <f>'Показатели и индикаторы'!X29</f>
        <v>12</v>
      </c>
      <c r="U29" s="295">
        <f>'Показатели и индикаторы'!Z29</f>
        <v>12</v>
      </c>
      <c r="V29" s="295">
        <f>'Показатели и индикаторы'!AA29</f>
        <v>14</v>
      </c>
      <c r="W29" s="295">
        <f>'Показатели и индикаторы'!AB29</f>
        <v>10</v>
      </c>
      <c r="X29" s="295">
        <f>'Показатели и индикаторы'!AC29</f>
        <v>12</v>
      </c>
      <c r="Y29" s="295">
        <f>'Показатели и индикаторы'!AE29</f>
        <v>12</v>
      </c>
      <c r="Z29" s="295">
        <f>'Показатели и индикаторы'!AF29</f>
        <v>12</v>
      </c>
      <c r="AA29" s="295">
        <f>'Показатели и индикаторы'!AG29</f>
        <v>31</v>
      </c>
      <c r="AB29" s="295">
        <f>'Показатели и индикаторы'!AH29</f>
        <v>16</v>
      </c>
      <c r="AC29" s="295">
        <f>'Показатели и индикаторы'!AJ29</f>
        <v>14</v>
      </c>
      <c r="AD29" s="295">
        <f>'Показатели и индикаторы'!AK29</f>
        <v>13</v>
      </c>
      <c r="AE29" s="295">
        <f>'Показатели и индикаторы'!AL29</f>
        <v>0</v>
      </c>
      <c r="AF29" s="295">
        <f>'Показатели и индикаторы'!AM29</f>
        <v>0</v>
      </c>
      <c r="AG29" s="295">
        <f>'Показатели и индикаторы'!AO29</f>
        <v>0</v>
      </c>
      <c r="AH29" s="295">
        <f>'Показатели и индикаторы'!AP29</f>
        <v>0</v>
      </c>
      <c r="AI29" s="295">
        <f>'Показатели и индикаторы'!AQ29</f>
        <v>53</v>
      </c>
      <c r="AJ29" s="295">
        <f>'Показатели и индикаторы'!AR29</f>
        <v>55</v>
      </c>
      <c r="AK29" s="295">
        <f>'Показатели и индикаторы'!AT29</f>
        <v>56</v>
      </c>
      <c r="AL29" s="295">
        <f>'Показатели и индикаторы'!AU29</f>
        <v>56</v>
      </c>
      <c r="AM29" s="295">
        <f>'Показатели и индикаторы'!AV29</f>
        <v>3</v>
      </c>
      <c r="AN29" s="295">
        <f>'Показатели и индикаторы'!AW29</f>
        <v>6</v>
      </c>
      <c r="AO29" s="295">
        <f>'Показатели и индикаторы'!AY29</f>
        <v>9</v>
      </c>
      <c r="AP29" s="295">
        <f>'Показатели и индикаторы'!AZ29</f>
        <v>10</v>
      </c>
      <c r="AQ29" s="295">
        <f>'Показатели и индикаторы'!BA29</f>
        <v>139</v>
      </c>
      <c r="AR29" s="295">
        <f>'Показатели и индикаторы'!BB29</f>
        <v>139</v>
      </c>
      <c r="AS29" s="295">
        <f>'Показатели и индикаторы'!BD29</f>
        <v>139</v>
      </c>
      <c r="AT29" s="295">
        <f>'Показатели и индикаторы'!BE29</f>
        <v>139</v>
      </c>
      <c r="AU29" s="295">
        <f>'Показатели и индикаторы'!BF29</f>
        <v>2</v>
      </c>
      <c r="AV29" s="295">
        <f>'Показатели и индикаторы'!BG29</f>
        <v>3</v>
      </c>
      <c r="AW29" s="295">
        <f>'Показатели и индикаторы'!BI29</f>
        <v>4</v>
      </c>
      <c r="AX29" s="295">
        <f>'Показатели и индикаторы'!BJ29</f>
        <v>4</v>
      </c>
      <c r="AY29" s="295">
        <f>'Показатели и индикаторы'!BK29</f>
        <v>75</v>
      </c>
      <c r="AZ29" s="295">
        <f>'Показатели и индикаторы'!BL29</f>
        <v>75</v>
      </c>
      <c r="BA29" s="295">
        <f>'Показатели и индикаторы'!BN29</f>
        <v>75</v>
      </c>
      <c r="BB29" s="295">
        <f>'Показатели и индикаторы'!BO29</f>
        <v>75</v>
      </c>
      <c r="BC29" s="295">
        <f>'Показатели и индикаторы'!BP29</f>
        <v>46</v>
      </c>
      <c r="BD29" s="295">
        <f>'Показатели и индикаторы'!BQ29</f>
        <v>46</v>
      </c>
      <c r="BE29" s="295">
        <f>'Показатели и индикаторы'!BS29</f>
        <v>46</v>
      </c>
      <c r="BF29" s="295">
        <f>'Показатели и индикаторы'!BT29</f>
        <v>46</v>
      </c>
      <c r="BG29" s="295">
        <f>'Показатели и индикаторы'!BU29</f>
        <v>8</v>
      </c>
      <c r="BH29" s="295">
        <f>'Показатели и индикаторы'!BV29</f>
        <v>9</v>
      </c>
      <c r="BI29" s="295">
        <f>'Показатели и индикаторы'!BX29</f>
        <v>10</v>
      </c>
      <c r="BJ29" s="295">
        <f>'Показатели и индикаторы'!BY29</f>
        <v>10</v>
      </c>
      <c r="BK29" s="295">
        <f>'Показатели и индикаторы'!BZ29</f>
        <v>16</v>
      </c>
      <c r="BL29" s="295">
        <f>'Показатели и индикаторы'!CA29</f>
        <v>17</v>
      </c>
      <c r="BM29" s="295">
        <f>'Показатели и индикаторы'!CC29</f>
        <v>19</v>
      </c>
      <c r="BN29" s="295">
        <f>'Показатели и индикаторы'!CD29</f>
        <v>19</v>
      </c>
      <c r="BO29" s="295">
        <f>'Показатели и индикаторы'!CE29</f>
        <v>45</v>
      </c>
      <c r="BP29" s="295">
        <f>'Показатели и индикаторы'!CF29</f>
        <v>49</v>
      </c>
      <c r="BQ29" s="295">
        <f>'Показатели и индикаторы'!CH29</f>
        <v>51</v>
      </c>
      <c r="BR29" s="295">
        <f>'Показатели и индикаторы'!CI29</f>
        <v>53</v>
      </c>
      <c r="BS29" s="295">
        <f>'Показатели и индикаторы'!CJ29</f>
        <v>3</v>
      </c>
      <c r="BT29" s="295">
        <f>'Показатели и индикаторы'!CK29</f>
        <v>3</v>
      </c>
      <c r="BU29" s="295">
        <f>'Показатели и индикаторы'!CM29</f>
        <v>3</v>
      </c>
      <c r="BV29" s="295">
        <f>'Показатели и индикаторы'!CN29</f>
        <v>3</v>
      </c>
      <c r="BW29" s="295">
        <f>'Показатели и индикаторы'!CO29</f>
        <v>12</v>
      </c>
      <c r="BX29" s="295">
        <f>'Показатели и индикаторы'!CP29</f>
        <v>12</v>
      </c>
      <c r="BY29" s="295">
        <f>'Показатели и индикаторы'!CR29</f>
        <v>12</v>
      </c>
      <c r="BZ29" s="295">
        <f>'Показатели и индикаторы'!CS29</f>
        <v>12</v>
      </c>
    </row>
    <row r="30" spans="1:78" s="160" customFormat="1" x14ac:dyDescent="0.25">
      <c r="A30" s="292" t="s">
        <v>651</v>
      </c>
      <c r="B30" s="296" t="str">
        <f>'Показатели и индикаторы'!B30</f>
        <v>Доля оборудованных на 100% в соответствии со старыми ФГОС СПО (%)</v>
      </c>
      <c r="C30" s="157">
        <f>'Показатели и индикаторы'!C30</f>
        <v>0.9102990033222591</v>
      </c>
      <c r="D30" s="157">
        <f>'Показатели и индикаторы'!D30</f>
        <v>0.86792452830188682</v>
      </c>
      <c r="E30" s="157">
        <f>'Показатели и индикаторы'!F30</f>
        <v>0.8571428571428571</v>
      </c>
      <c r="F30" s="157">
        <f>'Показатели и индикаторы'!G30</f>
        <v>0.83694083694083699</v>
      </c>
      <c r="G30" s="157">
        <f>'Показатели и индикаторы'!H30</f>
        <v>1</v>
      </c>
      <c r="H30" s="157">
        <f>'Показатели и индикаторы'!I30</f>
        <v>1</v>
      </c>
      <c r="I30" s="157">
        <f>'Показатели и индикаторы'!K30</f>
        <v>1</v>
      </c>
      <c r="J30" s="157">
        <f>'Показатели и индикаторы'!L30</f>
        <v>1</v>
      </c>
      <c r="K30" s="157">
        <f>'Показатели и индикаторы'!M30</f>
        <v>1</v>
      </c>
      <c r="L30" s="157">
        <f>'Показатели и индикаторы'!N30</f>
        <v>1</v>
      </c>
      <c r="M30" s="157">
        <f>'Показатели и индикаторы'!P30</f>
        <v>1</v>
      </c>
      <c r="N30" s="157">
        <f>'Показатели и индикаторы'!Q30</f>
        <v>1</v>
      </c>
      <c r="O30" s="157">
        <f>'Показатели и индикаторы'!R30</f>
        <v>1</v>
      </c>
      <c r="P30" s="157">
        <f>'Показатели и индикаторы'!S30</f>
        <v>1</v>
      </c>
      <c r="Q30" s="157">
        <f>'Показатели и индикаторы'!U30</f>
        <v>1</v>
      </c>
      <c r="R30" s="157">
        <f>'Показатели и индикаторы'!V30</f>
        <v>1</v>
      </c>
      <c r="S30" s="157">
        <f>'Показатели и индикаторы'!W30</f>
        <v>1</v>
      </c>
      <c r="T30" s="157">
        <f>'Показатели и индикаторы'!X30</f>
        <v>1</v>
      </c>
      <c r="U30" s="157">
        <f>'Показатели и индикаторы'!Z30</f>
        <v>1</v>
      </c>
      <c r="V30" s="157">
        <f>'Показатели и индикаторы'!AA30</f>
        <v>1</v>
      </c>
      <c r="W30" s="157">
        <f>'Показатели и индикаторы'!AB30</f>
        <v>0.23255813953488372</v>
      </c>
      <c r="X30" s="157">
        <f>'Показатели и индикаторы'!AC30</f>
        <v>0.27906976744186046</v>
      </c>
      <c r="Y30" s="157">
        <f>'Показатели и индикаторы'!AE30</f>
        <v>0.27906976744186046</v>
      </c>
      <c r="Z30" s="157">
        <f>'Показатели и индикаторы'!AF30</f>
        <v>0.30769230769230771</v>
      </c>
      <c r="AA30" s="157">
        <f>'Показатели и индикаторы'!AG30</f>
        <v>0.79487179487179482</v>
      </c>
      <c r="AB30" s="157">
        <f>'Показатели и индикаторы'!AH30</f>
        <v>0.38095238095238093</v>
      </c>
      <c r="AC30" s="157">
        <f>'Показатели и индикаторы'!AJ30</f>
        <v>0.29166666666666669</v>
      </c>
      <c r="AD30" s="157">
        <f>'Показатели и индикаторы'!AK30</f>
        <v>0.25490196078431371</v>
      </c>
      <c r="AE30" s="157" t="str">
        <f>'Показатели и индикаторы'!AL30</f>
        <v/>
      </c>
      <c r="AF30" s="157" t="str">
        <f>'Показатели и индикаторы'!AM30</f>
        <v/>
      </c>
      <c r="AG30" s="157" t="str">
        <f>'Показатели и индикаторы'!AO30</f>
        <v/>
      </c>
      <c r="AH30" s="157" t="str">
        <f>'Показатели и индикаторы'!AP30</f>
        <v/>
      </c>
      <c r="AI30" s="157">
        <f>'Показатели и индикаторы'!AQ30</f>
        <v>1</v>
      </c>
      <c r="AJ30" s="157">
        <f>'Показатели и индикаторы'!AR30</f>
        <v>1</v>
      </c>
      <c r="AK30" s="157">
        <f>'Показатели и индикаторы'!AT30</f>
        <v>1</v>
      </c>
      <c r="AL30" s="157">
        <f>'Показатели и индикаторы'!AU30</f>
        <v>1</v>
      </c>
      <c r="AM30" s="157">
        <f>'Показатели и индикаторы'!AV30</f>
        <v>0.33333333333333331</v>
      </c>
      <c r="AN30" s="157">
        <f>'Показатели и индикаторы'!AW30</f>
        <v>0.6</v>
      </c>
      <c r="AO30" s="157">
        <f>'Показатели и индикаторы'!AY30</f>
        <v>0.9</v>
      </c>
      <c r="AP30" s="157">
        <f>'Показатели и индикаторы'!AZ30</f>
        <v>1</v>
      </c>
      <c r="AQ30" s="157">
        <f>'Показатели и индикаторы'!BA30</f>
        <v>0.99285714285714288</v>
      </c>
      <c r="AR30" s="157">
        <f>'Показатели и индикаторы'!BB30</f>
        <v>0.87421383647798745</v>
      </c>
      <c r="AS30" s="157">
        <f>'Показатели и индикаторы'!BD30</f>
        <v>0.82738095238095233</v>
      </c>
      <c r="AT30" s="157">
        <f>'Показатели и индикаторы'!BE30</f>
        <v>0.74331550802139035</v>
      </c>
      <c r="AU30" s="157">
        <f>'Показатели и индикаторы'!BF30</f>
        <v>0.5</v>
      </c>
      <c r="AV30" s="157">
        <f>'Показатели и индикаторы'!BG30</f>
        <v>0.75</v>
      </c>
      <c r="AW30" s="157">
        <f>'Показатели и индикаторы'!BI30</f>
        <v>1</v>
      </c>
      <c r="AX30" s="157">
        <f>'Показатели и индикаторы'!BJ30</f>
        <v>1</v>
      </c>
      <c r="AY30" s="157">
        <f>'Показатели и индикаторы'!BK30</f>
        <v>1</v>
      </c>
      <c r="AZ30" s="157">
        <f>'Показатели и индикаторы'!BL30</f>
        <v>1</v>
      </c>
      <c r="BA30" s="157">
        <f>'Показатели и индикаторы'!BN30</f>
        <v>1</v>
      </c>
      <c r="BB30" s="157">
        <f>'Показатели и индикаторы'!BO30</f>
        <v>1</v>
      </c>
      <c r="BC30" s="157">
        <f>'Показатели и индикаторы'!BP30</f>
        <v>1</v>
      </c>
      <c r="BD30" s="157">
        <f>'Показатели и индикаторы'!BQ30</f>
        <v>1</v>
      </c>
      <c r="BE30" s="157">
        <f>'Показатели и индикаторы'!BS30</f>
        <v>1</v>
      </c>
      <c r="BF30" s="157">
        <f>'Показатели и индикаторы'!BT30</f>
        <v>1</v>
      </c>
      <c r="BG30" s="157">
        <f>'Показатели и индикаторы'!BU30</f>
        <v>0.8</v>
      </c>
      <c r="BH30" s="157">
        <f>'Показатели и индикаторы'!BV30</f>
        <v>0.9</v>
      </c>
      <c r="BI30" s="157">
        <f>'Показатели и индикаторы'!BX30</f>
        <v>1</v>
      </c>
      <c r="BJ30" s="157">
        <f>'Показатели и индикаторы'!BY30</f>
        <v>1</v>
      </c>
      <c r="BK30" s="157">
        <f>'Показатели и индикаторы'!BZ30</f>
        <v>0.88888888888888884</v>
      </c>
      <c r="BL30" s="157">
        <f>'Показатели и индикаторы'!CA30</f>
        <v>0.94444444444444442</v>
      </c>
      <c r="BM30" s="157">
        <f>'Показатели и индикаторы'!CC30</f>
        <v>1</v>
      </c>
      <c r="BN30" s="157">
        <f>'Показатели и индикаторы'!CD30</f>
        <v>1</v>
      </c>
      <c r="BO30" s="157">
        <f>'Показатели и индикаторы'!CE30</f>
        <v>1</v>
      </c>
      <c r="BP30" s="157">
        <f>'Показатели и индикаторы'!CF30</f>
        <v>1</v>
      </c>
      <c r="BQ30" s="157">
        <f>'Показатели и индикаторы'!CH30</f>
        <v>1</v>
      </c>
      <c r="BR30" s="157">
        <f>'Показатели и индикаторы'!CI30</f>
        <v>1</v>
      </c>
      <c r="BS30" s="157">
        <f>'Показатели и индикаторы'!CJ30</f>
        <v>1</v>
      </c>
      <c r="BT30" s="157">
        <f>'Показатели и индикаторы'!CK30</f>
        <v>1</v>
      </c>
      <c r="BU30" s="157">
        <f>'Показатели и индикаторы'!CM30</f>
        <v>1</v>
      </c>
      <c r="BV30" s="157">
        <f>'Показатели и индикаторы'!CN30</f>
        <v>1</v>
      </c>
      <c r="BW30" s="157">
        <f>'Показатели и индикаторы'!CO30</f>
        <v>1</v>
      </c>
      <c r="BX30" s="157">
        <f>'Показатели и индикаторы'!CP30</f>
        <v>1</v>
      </c>
      <c r="BY30" s="157">
        <f>'Показатели и индикаторы'!CR30</f>
        <v>1</v>
      </c>
      <c r="BZ30" s="157">
        <f>'Показатели и индикаторы'!CS30</f>
        <v>1</v>
      </c>
    </row>
    <row r="31" spans="1:78" x14ac:dyDescent="0.25">
      <c r="A31" s="292" t="s">
        <v>21</v>
      </c>
      <c r="B31" s="293" t="str">
        <f>'Показатели и индикаторы'!B33</f>
        <v>Общая численность студентов очной формы обучения (чел.)</v>
      </c>
      <c r="C31" s="294">
        <f>'Показатели и индикаторы'!C33</f>
        <v>10835</v>
      </c>
      <c r="D31" s="294">
        <f>'Показатели и индикаторы'!D33</f>
        <v>11035</v>
      </c>
      <c r="E31" s="294">
        <f>'Показатели и индикаторы'!F33</f>
        <v>11170</v>
      </c>
      <c r="F31" s="294">
        <f>'Показатели и индикаторы'!G33</f>
        <v>11376</v>
      </c>
      <c r="G31" s="295">
        <f>'Показатели и индикаторы'!H33</f>
        <v>795</v>
      </c>
      <c r="H31" s="295">
        <f>'Показатели и индикаторы'!I33</f>
        <v>760</v>
      </c>
      <c r="I31" s="295">
        <f>'Показатели и индикаторы'!K33</f>
        <v>749</v>
      </c>
      <c r="J31" s="295">
        <f>'Показатели и индикаторы'!L33</f>
        <v>752</v>
      </c>
      <c r="K31" s="295">
        <f>'Показатели и индикаторы'!M33</f>
        <v>665</v>
      </c>
      <c r="L31" s="295">
        <f>'Показатели и индикаторы'!N33</f>
        <v>736</v>
      </c>
      <c r="M31" s="295">
        <f>'Показатели и индикаторы'!P33</f>
        <v>747</v>
      </c>
      <c r="N31" s="295">
        <f>'Показатели и индикаторы'!Q33</f>
        <v>748</v>
      </c>
      <c r="O31" s="295">
        <f>'Показатели и индикаторы'!R33</f>
        <v>744</v>
      </c>
      <c r="P31" s="295">
        <f>'Показатели и индикаторы'!S33</f>
        <v>719</v>
      </c>
      <c r="Q31" s="295">
        <f>'Показатели и индикаторы'!U33</f>
        <v>719</v>
      </c>
      <c r="R31" s="295">
        <f>'Показатели и индикаторы'!V33</f>
        <v>719</v>
      </c>
      <c r="S31" s="295">
        <f>'Показатели и индикаторы'!W33</f>
        <v>304</v>
      </c>
      <c r="T31" s="295">
        <f>'Показатели и индикаторы'!X33</f>
        <v>321</v>
      </c>
      <c r="U31" s="295">
        <f>'Показатели и индикаторы'!Z33</f>
        <v>349</v>
      </c>
      <c r="V31" s="295">
        <f>'Показатели и индикаторы'!AA33</f>
        <v>377</v>
      </c>
      <c r="W31" s="295">
        <f>'Показатели и индикаторы'!AB33</f>
        <v>447</v>
      </c>
      <c r="X31" s="295">
        <f>'Показатели и индикаторы'!AC33</f>
        <v>459</v>
      </c>
      <c r="Y31" s="295">
        <f>'Показатели и индикаторы'!AE33</f>
        <v>479</v>
      </c>
      <c r="Z31" s="295">
        <f>'Показатели и индикаторы'!AF33</f>
        <v>483</v>
      </c>
      <c r="AA31" s="295">
        <f>'Показатели и индикаторы'!AG33</f>
        <v>1341</v>
      </c>
      <c r="AB31" s="295">
        <f>'Показатели и индикаторы'!AH33</f>
        <v>1316</v>
      </c>
      <c r="AC31" s="295">
        <f>'Показатели и индикаторы'!AJ33</f>
        <v>1292</v>
      </c>
      <c r="AD31" s="295">
        <f>'Показатели и индикаторы'!AK33</f>
        <v>1393</v>
      </c>
      <c r="AE31" s="295">
        <f>'Показатели и индикаторы'!AL33</f>
        <v>189</v>
      </c>
      <c r="AF31" s="295">
        <f>'Показатели и индикаторы'!AM33</f>
        <v>190</v>
      </c>
      <c r="AG31" s="295">
        <f>'Показатели и индикаторы'!AO33</f>
        <v>190</v>
      </c>
      <c r="AH31" s="295">
        <f>'Показатели и индикаторы'!AP33</f>
        <v>190</v>
      </c>
      <c r="AI31" s="295">
        <f>'Показатели и индикаторы'!AQ33</f>
        <v>1001</v>
      </c>
      <c r="AJ31" s="295">
        <f>'Показатели и индикаторы'!AR33</f>
        <v>1050</v>
      </c>
      <c r="AK31" s="295">
        <f>'Показатели и индикаторы'!AT33</f>
        <v>1075</v>
      </c>
      <c r="AL31" s="295">
        <f>'Показатели и индикаторы'!AU33</f>
        <v>1100</v>
      </c>
      <c r="AM31" s="295">
        <f>'Показатели и индикаторы'!AV33</f>
        <v>640</v>
      </c>
      <c r="AN31" s="295">
        <f>'Показатели и индикаторы'!AW33</f>
        <v>660</v>
      </c>
      <c r="AO31" s="295">
        <f>'Показатели и индикаторы'!AY33</f>
        <v>680</v>
      </c>
      <c r="AP31" s="295">
        <f>'Показатели и индикаторы'!AZ33</f>
        <v>680</v>
      </c>
      <c r="AQ31" s="295">
        <f>'Показатели и индикаторы'!BA33</f>
        <v>699</v>
      </c>
      <c r="AR31" s="295">
        <f>'Показатели и индикаторы'!BB33</f>
        <v>730</v>
      </c>
      <c r="AS31" s="295">
        <f>'Показатели и индикаторы'!BD33</f>
        <v>760</v>
      </c>
      <c r="AT31" s="295">
        <f>'Показатели и индикаторы'!BE33</f>
        <v>800</v>
      </c>
      <c r="AU31" s="295">
        <f>'Показатели и индикаторы'!BF33</f>
        <v>661</v>
      </c>
      <c r="AV31" s="295">
        <f>'Показатели и индикаторы'!BG33</f>
        <v>700</v>
      </c>
      <c r="AW31" s="295">
        <f>'Показатели и индикаторы'!BI33</f>
        <v>705</v>
      </c>
      <c r="AX31" s="295">
        <f>'Показатели и индикаторы'!BJ33</f>
        <v>710</v>
      </c>
      <c r="AY31" s="295">
        <f>'Показатели и индикаторы'!BK33</f>
        <v>1192</v>
      </c>
      <c r="AZ31" s="295">
        <f>'Показатели и индикаторы'!BL33</f>
        <v>1170</v>
      </c>
      <c r="BA31" s="295">
        <f>'Показатели и индикаторы'!BN33</f>
        <v>1150</v>
      </c>
      <c r="BB31" s="295">
        <f>'Показатели и индикаторы'!BO33</f>
        <v>1100</v>
      </c>
      <c r="BC31" s="295">
        <f>'Показатели и индикаторы'!BP33</f>
        <v>921</v>
      </c>
      <c r="BD31" s="295">
        <f>'Показатели и индикаторы'!BQ33</f>
        <v>930</v>
      </c>
      <c r="BE31" s="295">
        <f>'Показатели и индикаторы'!BS33</f>
        <v>930</v>
      </c>
      <c r="BF31" s="295">
        <f>'Показатели и индикаторы'!BT33</f>
        <v>930</v>
      </c>
      <c r="BG31" s="295">
        <f>'Показатели и индикаторы'!BU33</f>
        <v>313</v>
      </c>
      <c r="BH31" s="295">
        <f>'Показатели и индикаторы'!BV33</f>
        <v>335</v>
      </c>
      <c r="BI31" s="295">
        <f>'Показатели и индикаторы'!BX33</f>
        <v>325</v>
      </c>
      <c r="BJ31" s="295">
        <f>'Показатели и индикаторы'!BY33</f>
        <v>340</v>
      </c>
      <c r="BK31" s="295">
        <f>'Показатели и индикаторы'!BZ33</f>
        <v>218</v>
      </c>
      <c r="BL31" s="295">
        <f>'Показатели и индикаторы'!CA33</f>
        <v>216</v>
      </c>
      <c r="BM31" s="295">
        <f>'Показатели и индикаторы'!CC33</f>
        <v>205</v>
      </c>
      <c r="BN31" s="295">
        <f>'Показатели и индикаторы'!CD33</f>
        <v>198</v>
      </c>
      <c r="BO31" s="295">
        <f>'Показатели и индикаторы'!CE33</f>
        <v>274</v>
      </c>
      <c r="BP31" s="295">
        <f>'Показатели и индикаторы'!CF33</f>
        <v>324</v>
      </c>
      <c r="BQ31" s="295">
        <f>'Показатели и индикаторы'!CH33</f>
        <v>360</v>
      </c>
      <c r="BR31" s="295">
        <f>'Показатели и индикаторы'!CI33</f>
        <v>394</v>
      </c>
      <c r="BS31" s="295">
        <f>'Показатели и индикаторы'!CJ33</f>
        <v>274</v>
      </c>
      <c r="BT31" s="295">
        <f>'Показатели и индикаторы'!CK33</f>
        <v>283</v>
      </c>
      <c r="BU31" s="295">
        <f>'Показатели и индикаторы'!CM33</f>
        <v>297</v>
      </c>
      <c r="BV31" s="295">
        <f>'Показатели и индикаторы'!CN33</f>
        <v>290</v>
      </c>
      <c r="BW31" s="295">
        <f>'Показатели и индикаторы'!CO33</f>
        <v>157</v>
      </c>
      <c r="BX31" s="295">
        <f>'Показатели и индикаторы'!CP33</f>
        <v>136</v>
      </c>
      <c r="BY31" s="295">
        <f>'Показатели и индикаторы'!CR33</f>
        <v>158</v>
      </c>
      <c r="BZ31" s="295">
        <f>'Показатели и индикаторы'!CS33</f>
        <v>172</v>
      </c>
    </row>
    <row r="32" spans="1:78" ht="31.5" x14ac:dyDescent="0.25">
      <c r="A32" s="292" t="s">
        <v>23</v>
      </c>
      <c r="B32" s="293" t="str">
        <f>'Показатели и индикаторы'!B34</f>
        <v>из них - количество участников отборочных (внутри учреждения) соревнований регионального чемпионата «Молодые профессионалы (WS)» (чел. за год)</v>
      </c>
      <c r="C32" s="294">
        <f>'Показатели и индикаторы'!C34</f>
        <v>1398</v>
      </c>
      <c r="D32" s="294">
        <f>'Показатели и индикаторы'!D34</f>
        <v>1530</v>
      </c>
      <c r="E32" s="294">
        <f>'Показатели и индикаторы'!F34</f>
        <v>1850</v>
      </c>
      <c r="F32" s="294">
        <f>'Показатели и индикаторы'!G34</f>
        <v>2341</v>
      </c>
      <c r="G32" s="295">
        <f>'Показатели и индикаторы'!H34</f>
        <v>110</v>
      </c>
      <c r="H32" s="295">
        <f>'Показатели и индикаторы'!I34</f>
        <v>130</v>
      </c>
      <c r="I32" s="295">
        <f>'Показатели и индикаторы'!K34</f>
        <v>150</v>
      </c>
      <c r="J32" s="295">
        <f>'Показатели и индикаторы'!L34</f>
        <v>165</v>
      </c>
      <c r="K32" s="295">
        <f>'Показатели и индикаторы'!M34</f>
        <v>70</v>
      </c>
      <c r="L32" s="295">
        <f>'Показатели и индикаторы'!N34</f>
        <v>135</v>
      </c>
      <c r="M32" s="295">
        <f>'Показатели и индикаторы'!P34</f>
        <v>160</v>
      </c>
      <c r="N32" s="295">
        <f>'Показатели и индикаторы'!Q34</f>
        <v>182</v>
      </c>
      <c r="O32" s="295">
        <f>'Показатели и индикаторы'!R34</f>
        <v>13</v>
      </c>
      <c r="P32" s="295">
        <f>'Показатели и индикаторы'!S34</f>
        <v>18</v>
      </c>
      <c r="Q32" s="295">
        <f>'Показатели и индикаторы'!U34</f>
        <v>21</v>
      </c>
      <c r="R32" s="295">
        <f>'Показатели и индикаторы'!V34</f>
        <v>24</v>
      </c>
      <c r="S32" s="295">
        <f>'Показатели и индикаторы'!W34</f>
        <v>20</v>
      </c>
      <c r="T32" s="295">
        <f>'Показатели и индикаторы'!X34</f>
        <v>69</v>
      </c>
      <c r="U32" s="295">
        <f>'Показатели и индикаторы'!Z34</f>
        <v>90</v>
      </c>
      <c r="V32" s="295">
        <f>'Показатели и индикаторы'!AA34</f>
        <v>105</v>
      </c>
      <c r="W32" s="295">
        <f>'Показатели и индикаторы'!AB34</f>
        <v>96</v>
      </c>
      <c r="X32" s="295">
        <f>'Показатели и индикаторы'!AC34</f>
        <v>100</v>
      </c>
      <c r="Y32" s="295">
        <f>'Показатели и индикаторы'!AE34</f>
        <v>105</v>
      </c>
      <c r="Z32" s="295">
        <f>'Показатели и индикаторы'!AF34</f>
        <v>105</v>
      </c>
      <c r="AA32" s="295">
        <f>'Показатели и индикаторы'!AG34</f>
        <v>192</v>
      </c>
      <c r="AB32" s="295">
        <f>'Показатели и индикаторы'!AH34</f>
        <v>360</v>
      </c>
      <c r="AC32" s="295">
        <f>'Показатели и индикаторы'!AJ34</f>
        <v>450</v>
      </c>
      <c r="AD32" s="295">
        <f>'Показатели и индикаторы'!AK34</f>
        <v>550</v>
      </c>
      <c r="AE32" s="295">
        <f>'Показатели и индикаторы'!AL34</f>
        <v>0</v>
      </c>
      <c r="AF32" s="295">
        <f>'Показатели и индикаторы'!AM34</f>
        <v>0</v>
      </c>
      <c r="AG32" s="295">
        <f>'Показатели и индикаторы'!AO34</f>
        <v>0</v>
      </c>
      <c r="AH32" s="295">
        <f>'Показатели и индикаторы'!AP34</f>
        <v>0</v>
      </c>
      <c r="AI32" s="295">
        <f>'Показатели и индикаторы'!AQ34</f>
        <v>109</v>
      </c>
      <c r="AJ32" s="295">
        <f>'Показатели и индикаторы'!AR34</f>
        <v>250</v>
      </c>
      <c r="AK32" s="295">
        <f>'Показатели и индикаторы'!AT34</f>
        <v>300</v>
      </c>
      <c r="AL32" s="295">
        <f>'Показатели и индикаторы'!AU34</f>
        <v>500</v>
      </c>
      <c r="AM32" s="295">
        <f>'Показатели и индикаторы'!AV34</f>
        <v>20</v>
      </c>
      <c r="AN32" s="295">
        <f>'Показатели и индикаторы'!AW34</f>
        <v>20</v>
      </c>
      <c r="AO32" s="295">
        <f>'Показатели и индикаторы'!AY34</f>
        <v>28</v>
      </c>
      <c r="AP32" s="295">
        <f>'Показатели и индикаторы'!AZ34</f>
        <v>28</v>
      </c>
      <c r="AQ32" s="295">
        <f>'Показатели и индикаторы'!BA34</f>
        <v>96</v>
      </c>
      <c r="AR32" s="295">
        <f>'Показатели и индикаторы'!BB34</f>
        <v>84</v>
      </c>
      <c r="AS32" s="295">
        <f>'Показатели и индикаторы'!BD34</f>
        <v>105</v>
      </c>
      <c r="AT32" s="295">
        <f>'Показатели и индикаторы'!BE34</f>
        <v>184</v>
      </c>
      <c r="AU32" s="295">
        <f>'Показатели и индикаторы'!BF34</f>
        <v>422</v>
      </c>
      <c r="AV32" s="295">
        <f>'Показатели и индикаторы'!BG34</f>
        <v>66</v>
      </c>
      <c r="AW32" s="295">
        <f>'Показатели и индикаторы'!BI34</f>
        <v>70</v>
      </c>
      <c r="AX32" s="295">
        <f>'Показатели и индикаторы'!BJ34</f>
        <v>72</v>
      </c>
      <c r="AY32" s="295">
        <f>'Показатели и индикаторы'!BK34</f>
        <v>45</v>
      </c>
      <c r="AZ32" s="295">
        <f>'Показатели и индикаторы'!BL34</f>
        <v>65</v>
      </c>
      <c r="BA32" s="295">
        <f>'Показатели и индикаторы'!BN34</f>
        <v>100</v>
      </c>
      <c r="BB32" s="295">
        <f>'Показатели и индикаторы'!BO34</f>
        <v>140</v>
      </c>
      <c r="BC32" s="295">
        <f>'Показатели и индикаторы'!BP34</f>
        <v>21</v>
      </c>
      <c r="BD32" s="295">
        <f>'Показатели и индикаторы'!BQ34</f>
        <v>32</v>
      </c>
      <c r="BE32" s="295">
        <f>'Показатели и индикаторы'!BS34</f>
        <v>38</v>
      </c>
      <c r="BF32" s="295">
        <f>'Показатели и индикаторы'!BT34</f>
        <v>42</v>
      </c>
      <c r="BG32" s="295">
        <f>'Показатели и индикаторы'!BU34</f>
        <v>75</v>
      </c>
      <c r="BH32" s="295">
        <f>'Показатели и индикаторы'!BV34</f>
        <v>100</v>
      </c>
      <c r="BI32" s="295">
        <f>'Показатели и индикаторы'!BX34</f>
        <v>120</v>
      </c>
      <c r="BJ32" s="295">
        <f>'Показатели и индикаторы'!BY34</f>
        <v>150</v>
      </c>
      <c r="BK32" s="295">
        <f>'Показатели и индикаторы'!BZ34</f>
        <v>23</v>
      </c>
      <c r="BL32" s="295">
        <f>'Показатели и индикаторы'!CA34</f>
        <v>28</v>
      </c>
      <c r="BM32" s="295">
        <f>'Показатели и индикаторы'!CC34</f>
        <v>30</v>
      </c>
      <c r="BN32" s="295">
        <f>'Показатели и индикаторы'!CD34</f>
        <v>9</v>
      </c>
      <c r="BO32" s="295">
        <f>'Показатели и индикаторы'!CE34</f>
        <v>21</v>
      </c>
      <c r="BP32" s="295">
        <f>'Показатели и индикаторы'!CF34</f>
        <v>22</v>
      </c>
      <c r="BQ32" s="295">
        <f>'Показатели и индикаторы'!CH34</f>
        <v>30</v>
      </c>
      <c r="BR32" s="295">
        <f>'Показатели и индикаторы'!CI34</f>
        <v>30</v>
      </c>
      <c r="BS32" s="295">
        <f>'Показатели и индикаторы'!CJ34</f>
        <v>30</v>
      </c>
      <c r="BT32" s="295">
        <f>'Показатели и индикаторы'!CK34</f>
        <v>33</v>
      </c>
      <c r="BU32" s="295">
        <f>'Показатели и индикаторы'!CM34</f>
        <v>35</v>
      </c>
      <c r="BV32" s="295">
        <f>'Показатели и индикаторы'!CN34</f>
        <v>35</v>
      </c>
      <c r="BW32" s="295">
        <f>'Показатели и индикаторы'!CO34</f>
        <v>35</v>
      </c>
      <c r="BX32" s="295">
        <f>'Показатели и индикаторы'!CP34</f>
        <v>18</v>
      </c>
      <c r="BY32" s="295">
        <f>'Показатели и индикаторы'!CR34</f>
        <v>18</v>
      </c>
      <c r="BZ32" s="295">
        <f>'Показатели и индикаторы'!CS34</f>
        <v>20</v>
      </c>
    </row>
    <row r="33" spans="1:78" s="160" customFormat="1" ht="47.25" x14ac:dyDescent="0.25">
      <c r="A33" s="292" t="s">
        <v>664</v>
      </c>
      <c r="B33" s="296" t="str">
        <f>'Показатели и индикаторы'!B35</f>
        <v>Доля участников отборочных (внутри учреждения) соревнований регионального чемпионата «Молодые профессионалы (WS)» в общей численности студентов очной формы обучения (%)</v>
      </c>
      <c r="C33" s="157">
        <f>'Показатели и индикаторы'!C35</f>
        <v>0.12902630364559298</v>
      </c>
      <c r="D33" s="157">
        <f>'Показатели и индикаторы'!D35</f>
        <v>0.13864975079293157</v>
      </c>
      <c r="E33" s="157">
        <f>'Показатели и индикаторы'!F35</f>
        <v>0.16562220232766339</v>
      </c>
      <c r="F33" s="157">
        <f>'Показатели и индикаторы'!G35</f>
        <v>0.20578410689170182</v>
      </c>
      <c r="G33" s="157">
        <f>'Показатели и индикаторы'!H35</f>
        <v>0.13836477987421383</v>
      </c>
      <c r="H33" s="157">
        <f>'Показатели и индикаторы'!I35</f>
        <v>0.17105263157894737</v>
      </c>
      <c r="I33" s="157">
        <f>'Показатели и индикаторы'!K35</f>
        <v>0.20026702269692923</v>
      </c>
      <c r="J33" s="157">
        <f>'Показатели и индикаторы'!L35</f>
        <v>0.21941489361702127</v>
      </c>
      <c r="K33" s="157">
        <f>'Показатели и индикаторы'!M35</f>
        <v>0.10526315789473684</v>
      </c>
      <c r="L33" s="157">
        <f>'Показатели и индикаторы'!N35</f>
        <v>0.18342391304347827</v>
      </c>
      <c r="M33" s="157">
        <f>'Показатели и индикаторы'!P35</f>
        <v>0.214190093708166</v>
      </c>
      <c r="N33" s="157">
        <f>'Показатели и индикаторы'!Q35</f>
        <v>0.24331550802139038</v>
      </c>
      <c r="O33" s="157">
        <f>'Показатели и индикаторы'!R35</f>
        <v>1.7473118279569891E-2</v>
      </c>
      <c r="P33" s="157">
        <f>'Показатели и индикаторы'!S35</f>
        <v>2.5034770514603615E-2</v>
      </c>
      <c r="Q33" s="157">
        <f>'Показатели и индикаторы'!U35</f>
        <v>2.9207232267037551E-2</v>
      </c>
      <c r="R33" s="157">
        <f>'Показатели и индикаторы'!V35</f>
        <v>3.3379694019471488E-2</v>
      </c>
      <c r="S33" s="157">
        <f>'Показатели и индикаторы'!W35</f>
        <v>6.5789473684210523E-2</v>
      </c>
      <c r="T33" s="157">
        <f>'Показатели и индикаторы'!X35</f>
        <v>0.21495327102803738</v>
      </c>
      <c r="U33" s="157">
        <f>'Показатели и индикаторы'!Z35</f>
        <v>0.25787965616045844</v>
      </c>
      <c r="V33" s="157">
        <f>'Показатели и индикаторы'!AA35</f>
        <v>0.27851458885941643</v>
      </c>
      <c r="W33" s="172">
        <f>'Показатели и индикаторы'!AB35</f>
        <v>0.21476510067114093</v>
      </c>
      <c r="X33" s="172">
        <f>'Показатели и индикаторы'!AC35</f>
        <v>0.2178649237472767</v>
      </c>
      <c r="Y33" s="172">
        <f>'Показатели и индикаторы'!AE35</f>
        <v>0.21920668058455114</v>
      </c>
      <c r="Z33" s="172">
        <f>'Показатели и индикаторы'!AF35</f>
        <v>0.21739130434782608</v>
      </c>
      <c r="AA33" s="157">
        <f>'Показатели и индикаторы'!AG35</f>
        <v>0.14317673378076062</v>
      </c>
      <c r="AB33" s="157">
        <f>'Показатели и индикаторы'!AH35</f>
        <v>0.2735562310030395</v>
      </c>
      <c r="AC33" s="157">
        <f>'Показатели и индикаторы'!AJ35</f>
        <v>0.34829721362229105</v>
      </c>
      <c r="AD33" s="157">
        <f>'Показатели и индикаторы'!AK35</f>
        <v>0.39483129935391242</v>
      </c>
      <c r="AE33" s="157">
        <f>'Показатели и индикаторы'!AL35</f>
        <v>0</v>
      </c>
      <c r="AF33" s="157">
        <f>'Показатели и индикаторы'!AM35</f>
        <v>0</v>
      </c>
      <c r="AG33" s="157">
        <f>'Показатели и индикаторы'!AO35</f>
        <v>0</v>
      </c>
      <c r="AH33" s="157">
        <f>'Показатели и индикаторы'!AP35</f>
        <v>0</v>
      </c>
      <c r="AI33" s="157">
        <f>'Показатели и индикаторы'!AQ35</f>
        <v>0.1088911088911089</v>
      </c>
      <c r="AJ33" s="157">
        <f>'Показатели и индикаторы'!AR35</f>
        <v>0.23809523809523808</v>
      </c>
      <c r="AK33" s="157">
        <f>'Показатели и индикаторы'!AT35</f>
        <v>0.27906976744186046</v>
      </c>
      <c r="AL33" s="157">
        <f>'Показатели и индикаторы'!AU35</f>
        <v>0.45454545454545453</v>
      </c>
      <c r="AM33" s="157">
        <f>'Показатели и индикаторы'!AV35</f>
        <v>3.125E-2</v>
      </c>
      <c r="AN33" s="157">
        <f>'Показатели и индикаторы'!AW35</f>
        <v>3.0303030303030304E-2</v>
      </c>
      <c r="AO33" s="157">
        <f>'Показатели и индикаторы'!AY35</f>
        <v>4.1176470588235294E-2</v>
      </c>
      <c r="AP33" s="157">
        <f>'Показатели и индикаторы'!AZ35</f>
        <v>4.1176470588235294E-2</v>
      </c>
      <c r="AQ33" s="157">
        <f>'Показатели и индикаторы'!BA35</f>
        <v>0.13733905579399142</v>
      </c>
      <c r="AR33" s="157">
        <f>'Показатели и индикаторы'!BB35</f>
        <v>0.11506849315068493</v>
      </c>
      <c r="AS33" s="157">
        <f>'Показатели и индикаторы'!BD35</f>
        <v>0.13815789473684212</v>
      </c>
      <c r="AT33" s="157">
        <f>'Показатели и индикаторы'!BE35</f>
        <v>0.23</v>
      </c>
      <c r="AU33" s="157">
        <f>'Показатели и индикаторы'!BF35</f>
        <v>0.63842662632375191</v>
      </c>
      <c r="AV33" s="157">
        <f>'Показатели и индикаторы'!BG35</f>
        <v>9.4285714285714292E-2</v>
      </c>
      <c r="AW33" s="157">
        <f>'Показатели и индикаторы'!BI35</f>
        <v>9.9290780141843976E-2</v>
      </c>
      <c r="AX33" s="157">
        <f>'Показатели и индикаторы'!BJ35</f>
        <v>0.10140845070422536</v>
      </c>
      <c r="AY33" s="157">
        <f>'Показатели и индикаторы'!BK35</f>
        <v>3.7751677852348994E-2</v>
      </c>
      <c r="AZ33" s="157">
        <f>'Показатели и индикаторы'!BL35</f>
        <v>5.5555555555555552E-2</v>
      </c>
      <c r="BA33" s="157">
        <f>'Показатели и индикаторы'!BN35</f>
        <v>8.6956521739130432E-2</v>
      </c>
      <c r="BB33" s="157">
        <f>'Показатели и индикаторы'!BO35</f>
        <v>0.12727272727272726</v>
      </c>
      <c r="BC33" s="157">
        <f>'Показатели и индикаторы'!BP35</f>
        <v>2.2801302931596091E-2</v>
      </c>
      <c r="BD33" s="157">
        <f>'Показатели и индикаторы'!BQ35</f>
        <v>3.4408602150537634E-2</v>
      </c>
      <c r="BE33" s="157">
        <f>'Показатели и индикаторы'!BS35</f>
        <v>4.0860215053763443E-2</v>
      </c>
      <c r="BF33" s="157">
        <f>'Показатели и индикаторы'!BT35</f>
        <v>4.5161290322580643E-2</v>
      </c>
      <c r="BG33" s="157">
        <f>'Показатели и индикаторы'!BU35</f>
        <v>0.23961661341853036</v>
      </c>
      <c r="BH33" s="157">
        <f>'Показатели и индикаторы'!BV35</f>
        <v>0.29850746268656714</v>
      </c>
      <c r="BI33" s="157">
        <f>'Показатели и индикаторы'!BX35</f>
        <v>0.36923076923076925</v>
      </c>
      <c r="BJ33" s="157">
        <f>'Показатели и индикаторы'!BY35</f>
        <v>0.44117647058823528</v>
      </c>
      <c r="BK33" s="157">
        <f>'Показатели и индикаторы'!BZ35</f>
        <v>0.10550458715596331</v>
      </c>
      <c r="BL33" s="157">
        <f>'Показатели и индикаторы'!CA35</f>
        <v>0.12962962962962962</v>
      </c>
      <c r="BM33" s="157">
        <f>'Показатели и индикаторы'!CC35</f>
        <v>0.14634146341463414</v>
      </c>
      <c r="BN33" s="157">
        <f>'Показатели и индикаторы'!CD35</f>
        <v>4.5454545454545456E-2</v>
      </c>
      <c r="BO33" s="157">
        <f>'Показатели и индикаторы'!CE35</f>
        <v>7.6642335766423361E-2</v>
      </c>
      <c r="BP33" s="157">
        <f>'Показатели и индикаторы'!CF35</f>
        <v>6.7901234567901231E-2</v>
      </c>
      <c r="BQ33" s="157">
        <f>'Показатели и индикаторы'!CH35</f>
        <v>8.3333333333333329E-2</v>
      </c>
      <c r="BR33" s="157">
        <f>'Показатели и индикаторы'!CI35</f>
        <v>7.6142131979695438E-2</v>
      </c>
      <c r="BS33" s="157">
        <f>'Показатели и индикаторы'!CJ35</f>
        <v>0.10948905109489052</v>
      </c>
      <c r="BT33" s="157">
        <f>'Показатели и индикаторы'!CK35</f>
        <v>0.1166077738515901</v>
      </c>
      <c r="BU33" s="157">
        <f>'Показатели и индикаторы'!CM35</f>
        <v>0.11784511784511785</v>
      </c>
      <c r="BV33" s="157">
        <f>'Показатели и индикаторы'!CN35</f>
        <v>0.1206896551724138</v>
      </c>
      <c r="BW33" s="157">
        <f>'Показатели и индикаторы'!CO35</f>
        <v>0.22292993630573249</v>
      </c>
      <c r="BX33" s="157">
        <f>'Показатели и индикаторы'!CP35</f>
        <v>0.13235294117647059</v>
      </c>
      <c r="BY33" s="157">
        <f>'Показатели и индикаторы'!CR35</f>
        <v>0.11392405063291139</v>
      </c>
      <c r="BZ33" s="157">
        <f>'Показатели и индикаторы'!CS35</f>
        <v>0.11627906976744186</v>
      </c>
    </row>
    <row r="34" spans="1:78" ht="31.5" x14ac:dyDescent="0.25">
      <c r="A34" s="292" t="s">
        <v>665</v>
      </c>
      <c r="B34" s="293" t="str">
        <f>'Показатели и индикаторы'!B36</f>
        <v>из них - количество участников регионального чемпионата «Молодые профессионалы (WS)» (чел. за год)</v>
      </c>
      <c r="C34" s="294">
        <f>'Показатели и индикаторы'!C36</f>
        <v>148</v>
      </c>
      <c r="D34" s="294">
        <f>'Показатели и индикаторы'!D36</f>
        <v>167</v>
      </c>
      <c r="E34" s="294">
        <f>'Показатели и индикаторы'!F36</f>
        <v>207</v>
      </c>
      <c r="F34" s="294">
        <f>'Показатели и индикаторы'!G36</f>
        <v>241</v>
      </c>
      <c r="G34" s="295">
        <f>'Показатели и индикаторы'!H36</f>
        <v>6</v>
      </c>
      <c r="H34" s="295">
        <f>'Показатели и индикаторы'!I36</f>
        <v>8</v>
      </c>
      <c r="I34" s="295">
        <f>'Показатели и индикаторы'!K36</f>
        <v>10</v>
      </c>
      <c r="J34" s="295">
        <f>'Показатели и индикаторы'!L36</f>
        <v>12</v>
      </c>
      <c r="K34" s="295">
        <f>'Показатели и индикаторы'!M36</f>
        <v>6</v>
      </c>
      <c r="L34" s="295">
        <f>'Показатели и индикаторы'!N36</f>
        <v>9</v>
      </c>
      <c r="M34" s="295">
        <f>'Показатели и индикаторы'!P36</f>
        <v>10</v>
      </c>
      <c r="N34" s="295">
        <f>'Показатели и индикаторы'!Q36</f>
        <v>11</v>
      </c>
      <c r="O34" s="295">
        <f>'Показатели и индикаторы'!R36</f>
        <v>3</v>
      </c>
      <c r="P34" s="295">
        <f>'Показатели и индикаторы'!S36</f>
        <v>3</v>
      </c>
      <c r="Q34" s="295">
        <f>'Показатели и индикаторы'!U36</f>
        <v>3</v>
      </c>
      <c r="R34" s="295">
        <f>'Показатели и индикаторы'!V36</f>
        <v>3</v>
      </c>
      <c r="S34" s="295">
        <f>'Показатели и индикаторы'!W36</f>
        <v>1</v>
      </c>
      <c r="T34" s="295">
        <f>'Показатели и индикаторы'!X36</f>
        <v>3</v>
      </c>
      <c r="U34" s="295">
        <f>'Показатели и индикаторы'!Z36</f>
        <v>4</v>
      </c>
      <c r="V34" s="295">
        <f>'Показатели и индикаторы'!AA36</f>
        <v>5</v>
      </c>
      <c r="W34" s="295">
        <f>'Показатели и индикаторы'!AB36</f>
        <v>1</v>
      </c>
      <c r="X34" s="295">
        <f>'Показатели и индикаторы'!AC36</f>
        <v>2</v>
      </c>
      <c r="Y34" s="295">
        <f>'Показатели и индикаторы'!AE36</f>
        <v>3</v>
      </c>
      <c r="Z34" s="295">
        <f>'Показатели и индикаторы'!AF36</f>
        <v>4</v>
      </c>
      <c r="AA34" s="295">
        <f>'Показатели и индикаторы'!AG36</f>
        <v>19</v>
      </c>
      <c r="AB34" s="295">
        <f>'Показатели и индикаторы'!AH36</f>
        <v>25</v>
      </c>
      <c r="AC34" s="295">
        <f>'Показатели и индикаторы'!AJ36</f>
        <v>30</v>
      </c>
      <c r="AD34" s="295">
        <f>'Показатели и индикаторы'!AK36</f>
        <v>40</v>
      </c>
      <c r="AE34" s="295">
        <f>'Показатели и индикаторы'!AL36</f>
        <v>0</v>
      </c>
      <c r="AF34" s="295">
        <f>'Показатели и индикаторы'!AM36</f>
        <v>0</v>
      </c>
      <c r="AG34" s="295">
        <f>'Показатели и индикаторы'!AO36</f>
        <v>0</v>
      </c>
      <c r="AH34" s="295">
        <f>'Показатели и индикаторы'!AP36</f>
        <v>0</v>
      </c>
      <c r="AI34" s="295">
        <f>'Показатели и индикаторы'!AQ36</f>
        <v>30</v>
      </c>
      <c r="AJ34" s="295">
        <f>'Показатели и индикаторы'!AR36</f>
        <v>31</v>
      </c>
      <c r="AK34" s="295">
        <f>'Показатели и индикаторы'!AT36</f>
        <v>41</v>
      </c>
      <c r="AL34" s="295">
        <f>'Показатели и индикаторы'!AU36</f>
        <v>46</v>
      </c>
      <c r="AM34" s="295">
        <f>'Показатели и индикаторы'!AV36</f>
        <v>3</v>
      </c>
      <c r="AN34" s="295">
        <f>'Показатели и индикаторы'!AW36</f>
        <v>3</v>
      </c>
      <c r="AO34" s="295">
        <f>'Показатели и индикаторы'!AY36</f>
        <v>6</v>
      </c>
      <c r="AP34" s="295">
        <f>'Показатели и индикаторы'!AZ36</f>
        <v>6</v>
      </c>
      <c r="AQ34" s="295">
        <f>'Показатели и индикаторы'!BA36</f>
        <v>10</v>
      </c>
      <c r="AR34" s="295">
        <f>'Показатели и индикаторы'!BB36</f>
        <v>12</v>
      </c>
      <c r="AS34" s="295">
        <f>'Показатели и индикаторы'!BD36</f>
        <v>16</v>
      </c>
      <c r="AT34" s="295">
        <f>'Показатели и индикаторы'!BE36</f>
        <v>22</v>
      </c>
      <c r="AU34" s="295">
        <f>'Показатели и индикаторы'!BF36</f>
        <v>19</v>
      </c>
      <c r="AV34" s="295">
        <f>'Показатели и индикаторы'!BG36</f>
        <v>15</v>
      </c>
      <c r="AW34" s="295">
        <f>'Показатели и индикаторы'!BI36</f>
        <v>20</v>
      </c>
      <c r="AX34" s="295">
        <f>'Показатели и индикаторы'!BJ36</f>
        <v>22</v>
      </c>
      <c r="AY34" s="295">
        <f>'Показатели и индикаторы'!BK36</f>
        <v>10</v>
      </c>
      <c r="AZ34" s="295">
        <f>'Показатели и индикаторы'!BL36</f>
        <v>11</v>
      </c>
      <c r="BA34" s="295">
        <f>'Показатели и индикаторы'!BN36</f>
        <v>12</v>
      </c>
      <c r="BB34" s="295">
        <f>'Показатели и индикаторы'!BO36</f>
        <v>13</v>
      </c>
      <c r="BC34" s="295">
        <f>'Показатели и индикаторы'!BP36</f>
        <v>7</v>
      </c>
      <c r="BD34" s="295">
        <f>'Показатели и индикаторы'!BQ36</f>
        <v>12</v>
      </c>
      <c r="BE34" s="295">
        <f>'Показатели и индикаторы'!BS36</f>
        <v>15</v>
      </c>
      <c r="BF34" s="295">
        <f>'Показатели и индикаторы'!BT36</f>
        <v>17</v>
      </c>
      <c r="BG34" s="295">
        <f>'Показатели и индикаторы'!BU36</f>
        <v>4</v>
      </c>
      <c r="BH34" s="295">
        <f>'Показатели и индикаторы'!BV36</f>
        <v>4</v>
      </c>
      <c r="BI34" s="295">
        <f>'Показатели и индикаторы'!BX36</f>
        <v>5</v>
      </c>
      <c r="BJ34" s="295">
        <f>'Показатели и индикаторы'!BY36</f>
        <v>6</v>
      </c>
      <c r="BK34" s="295">
        <f>'Показатели и индикаторы'!BZ36</f>
        <v>5</v>
      </c>
      <c r="BL34" s="295">
        <f>'Показатели и индикаторы'!CA36</f>
        <v>5</v>
      </c>
      <c r="BM34" s="295">
        <f>'Показатели и индикаторы'!CC36</f>
        <v>8</v>
      </c>
      <c r="BN34" s="295">
        <f>'Показатели и индикаторы'!CD36</f>
        <v>9</v>
      </c>
      <c r="BO34" s="295">
        <f>'Показатели и индикаторы'!CE36</f>
        <v>2</v>
      </c>
      <c r="BP34" s="295">
        <f>'Показатели и индикаторы'!CF36</f>
        <v>6</v>
      </c>
      <c r="BQ34" s="295">
        <f>'Показатели и индикаторы'!CH36</f>
        <v>6</v>
      </c>
      <c r="BR34" s="295">
        <f>'Показатели и индикаторы'!CI36</f>
        <v>6</v>
      </c>
      <c r="BS34" s="295">
        <f>'Показатели и индикаторы'!CJ36</f>
        <v>10</v>
      </c>
      <c r="BT34" s="295">
        <f>'Показатели и индикаторы'!CK36</f>
        <v>10</v>
      </c>
      <c r="BU34" s="295">
        <f>'Показатели и индикаторы'!CM36</f>
        <v>10</v>
      </c>
      <c r="BV34" s="295">
        <f>'Показатели и индикаторы'!CN36</f>
        <v>10</v>
      </c>
      <c r="BW34" s="295">
        <f>'Показатели и индикаторы'!CO36</f>
        <v>12</v>
      </c>
      <c r="BX34" s="295">
        <f>'Показатели и индикаторы'!CP36</f>
        <v>8</v>
      </c>
      <c r="BY34" s="295">
        <f>'Показатели и индикаторы'!CR36</f>
        <v>8</v>
      </c>
      <c r="BZ34" s="295">
        <f>'Показатели и индикаторы'!CS36</f>
        <v>9</v>
      </c>
    </row>
    <row r="35" spans="1:78" s="160" customFormat="1" ht="31.5" x14ac:dyDescent="0.25">
      <c r="A35" s="292" t="s">
        <v>666</v>
      </c>
      <c r="B35" s="296" t="str">
        <f>'Показатели и индикаторы'!B37</f>
        <v>Доля участников регионального чемпионата «Молодые профессионалы (WS)» в общей численности студентов очной формы обучения (%)</v>
      </c>
      <c r="C35" s="157">
        <f>'Показатели и индикаторы'!C37</f>
        <v>1.3659437009690818E-2</v>
      </c>
      <c r="D35" s="157">
        <f>'Показатели и индикаторы'!D37</f>
        <v>1.5133665609424559E-2</v>
      </c>
      <c r="E35" s="157">
        <f>'Показатели и индикаторы'!F37</f>
        <v>1.8531781557743956E-2</v>
      </c>
      <c r="F35" s="157">
        <f>'Показатели и индикаторы'!G37</f>
        <v>2.1184950773558368E-2</v>
      </c>
      <c r="G35" s="157">
        <f>'Показатели и индикаторы'!H37</f>
        <v>7.5471698113207548E-3</v>
      </c>
      <c r="H35" s="157">
        <f>'Показатели и индикаторы'!I37</f>
        <v>1.0526315789473684E-2</v>
      </c>
      <c r="I35" s="157">
        <f>'Показатели и индикаторы'!K37</f>
        <v>1.335113484646195E-2</v>
      </c>
      <c r="J35" s="157">
        <f>'Показатели и индикаторы'!L37</f>
        <v>1.5957446808510637E-2</v>
      </c>
      <c r="K35" s="157">
        <f>'Показатели и индикаторы'!M37</f>
        <v>9.0225563909774441E-3</v>
      </c>
      <c r="L35" s="157">
        <f>'Показатели и индикаторы'!N37</f>
        <v>1.2228260869565218E-2</v>
      </c>
      <c r="M35" s="157">
        <f>'Показатели и индикаторы'!P37</f>
        <v>1.3386880856760375E-2</v>
      </c>
      <c r="N35" s="157">
        <f>'Показатели и индикаторы'!Q37</f>
        <v>1.4705882352941176E-2</v>
      </c>
      <c r="O35" s="157">
        <f>'Показатели и индикаторы'!R37</f>
        <v>4.0322580645161289E-3</v>
      </c>
      <c r="P35" s="157">
        <f>'Показатели и индикаторы'!S37</f>
        <v>4.172461752433936E-3</v>
      </c>
      <c r="Q35" s="157">
        <f>'Показатели и индикаторы'!U37</f>
        <v>4.172461752433936E-3</v>
      </c>
      <c r="R35" s="157">
        <f>'Показатели и индикаторы'!V37</f>
        <v>4.172461752433936E-3</v>
      </c>
      <c r="S35" s="157">
        <f>'Показатели и индикаторы'!W37</f>
        <v>3.2894736842105261E-3</v>
      </c>
      <c r="T35" s="157">
        <f>'Показатели и индикаторы'!X37</f>
        <v>9.3457943925233638E-3</v>
      </c>
      <c r="U35" s="157">
        <f>'Показатели и индикаторы'!Z37</f>
        <v>1.1461318051575931E-2</v>
      </c>
      <c r="V35" s="157">
        <f>'Показатели и индикаторы'!AA37</f>
        <v>1.3262599469496022E-2</v>
      </c>
      <c r="W35" s="157">
        <f>'Показатели и индикаторы'!AB37</f>
        <v>2.2371364653243847E-3</v>
      </c>
      <c r="X35" s="157">
        <f>'Показатели и индикаторы'!AC37</f>
        <v>4.3572984749455342E-3</v>
      </c>
      <c r="Y35" s="157">
        <f>'Показатели и индикаторы'!AE37</f>
        <v>6.2630480167014616E-3</v>
      </c>
      <c r="Z35" s="157">
        <f>'Показатели и индикаторы'!AF37</f>
        <v>8.2815734989648039E-3</v>
      </c>
      <c r="AA35" s="157">
        <f>'Показатели и индикаторы'!AG37</f>
        <v>1.4168530947054437E-2</v>
      </c>
      <c r="AB35" s="157">
        <f>'Показатели и индикаторы'!AH37</f>
        <v>1.8996960486322188E-2</v>
      </c>
      <c r="AC35" s="157">
        <f>'Показатели и индикаторы'!AJ37</f>
        <v>2.3219814241486069E-2</v>
      </c>
      <c r="AD35" s="157">
        <f>'Показатели и индикаторы'!AK37</f>
        <v>2.8715003589375447E-2</v>
      </c>
      <c r="AE35" s="157">
        <f>'Показатели и индикаторы'!AL37</f>
        <v>0</v>
      </c>
      <c r="AF35" s="157">
        <f>'Показатели и индикаторы'!AM37</f>
        <v>0</v>
      </c>
      <c r="AG35" s="157">
        <f>'Показатели и индикаторы'!AO37</f>
        <v>0</v>
      </c>
      <c r="AH35" s="157">
        <f>'Показатели и индикаторы'!AP37</f>
        <v>0</v>
      </c>
      <c r="AI35" s="157">
        <f>'Показатели и индикаторы'!AQ37</f>
        <v>2.9970029970029972E-2</v>
      </c>
      <c r="AJ35" s="157">
        <f>'Показатели и индикаторы'!AR37</f>
        <v>2.9523809523809525E-2</v>
      </c>
      <c r="AK35" s="157">
        <f>'Показатели и индикаторы'!AT37</f>
        <v>3.8139534883720932E-2</v>
      </c>
      <c r="AL35" s="157">
        <f>'Показатели и индикаторы'!AU37</f>
        <v>4.1818181818181817E-2</v>
      </c>
      <c r="AM35" s="157">
        <f>'Показатели и индикаторы'!AV37</f>
        <v>4.6874999999999998E-3</v>
      </c>
      <c r="AN35" s="157">
        <f>'Показатели и индикаторы'!AW37</f>
        <v>4.5454545454545452E-3</v>
      </c>
      <c r="AO35" s="157">
        <f>'Показатели и индикаторы'!AY37</f>
        <v>8.8235294117647058E-3</v>
      </c>
      <c r="AP35" s="157">
        <f>'Показатели и индикаторы'!AZ37</f>
        <v>8.8235294117647058E-3</v>
      </c>
      <c r="AQ35" s="157">
        <f>'Показатели и индикаторы'!BA37</f>
        <v>1.4306151645207439E-2</v>
      </c>
      <c r="AR35" s="157">
        <f>'Показатели и индикаторы'!BB37</f>
        <v>1.643835616438356E-2</v>
      </c>
      <c r="AS35" s="157">
        <f>'Показатели и индикаторы'!BD37</f>
        <v>2.1052631578947368E-2</v>
      </c>
      <c r="AT35" s="157">
        <f>'Показатели и индикаторы'!BE37</f>
        <v>2.75E-2</v>
      </c>
      <c r="AU35" s="157">
        <f>'Показатели и индикаторы'!BF37</f>
        <v>2.8744326777609682E-2</v>
      </c>
      <c r="AV35" s="157">
        <f>'Показатели и индикаторы'!BG37</f>
        <v>2.1428571428571429E-2</v>
      </c>
      <c r="AW35" s="157">
        <f>'Показатели и индикаторы'!BI37</f>
        <v>2.8368794326241134E-2</v>
      </c>
      <c r="AX35" s="157">
        <f>'Показатели и индикаторы'!BJ37</f>
        <v>3.0985915492957747E-2</v>
      </c>
      <c r="AY35" s="157">
        <f>'Показатели и индикаторы'!BK37</f>
        <v>8.389261744966443E-3</v>
      </c>
      <c r="AZ35" s="157">
        <f>'Показатели и индикаторы'!BL37</f>
        <v>9.4017094017094013E-3</v>
      </c>
      <c r="BA35" s="157">
        <f>'Показатели и индикаторы'!BN37</f>
        <v>1.0434782608695653E-2</v>
      </c>
      <c r="BB35" s="157">
        <f>'Показатели и индикаторы'!BO37</f>
        <v>1.1818181818181818E-2</v>
      </c>
      <c r="BC35" s="157">
        <f>'Показатели и индикаторы'!BP37</f>
        <v>7.6004343105320303E-3</v>
      </c>
      <c r="BD35" s="157">
        <f>'Показатели и индикаторы'!BQ37</f>
        <v>1.2903225806451613E-2</v>
      </c>
      <c r="BE35" s="157">
        <f>'Показатели и индикаторы'!BS37</f>
        <v>1.6129032258064516E-2</v>
      </c>
      <c r="BF35" s="157">
        <f>'Показатели и индикаторы'!BT37</f>
        <v>1.8279569892473119E-2</v>
      </c>
      <c r="BG35" s="157">
        <f>'Показатели и индикаторы'!BU37</f>
        <v>1.2779552715654952E-2</v>
      </c>
      <c r="BH35" s="157">
        <f>'Показатели и индикаторы'!BV37</f>
        <v>1.1940298507462687E-2</v>
      </c>
      <c r="BI35" s="157">
        <f>'Показатели и индикаторы'!BX37</f>
        <v>1.5384615384615385E-2</v>
      </c>
      <c r="BJ35" s="157">
        <f>'Показатели и индикаторы'!BY37</f>
        <v>1.7647058823529412E-2</v>
      </c>
      <c r="BK35" s="157">
        <f>'Показатели и индикаторы'!BZ37</f>
        <v>2.2935779816513763E-2</v>
      </c>
      <c r="BL35" s="157">
        <f>'Показатели и индикаторы'!CA37</f>
        <v>2.3148148148148147E-2</v>
      </c>
      <c r="BM35" s="157">
        <f>'Показатели и индикаторы'!CC37</f>
        <v>3.9024390243902439E-2</v>
      </c>
      <c r="BN35" s="157">
        <f>'Показатели и индикаторы'!CD37</f>
        <v>4.5454545454545456E-2</v>
      </c>
      <c r="BO35" s="157">
        <f>'Показатели и индикаторы'!CE37</f>
        <v>7.2992700729927005E-3</v>
      </c>
      <c r="BP35" s="157">
        <f>'Показатели и индикаторы'!CF37</f>
        <v>1.8518518518518517E-2</v>
      </c>
      <c r="BQ35" s="157">
        <f>'Показатели и индикаторы'!CH37</f>
        <v>1.6666666666666666E-2</v>
      </c>
      <c r="BR35" s="157">
        <f>'Показатели и индикаторы'!CI37</f>
        <v>1.5228426395939087E-2</v>
      </c>
      <c r="BS35" s="157">
        <f>'Показатели и индикаторы'!CJ37</f>
        <v>3.6496350364963501E-2</v>
      </c>
      <c r="BT35" s="157">
        <f>'Показатели и индикаторы'!CK37</f>
        <v>3.5335689045936397E-2</v>
      </c>
      <c r="BU35" s="157">
        <f>'Показатели и индикаторы'!CM37</f>
        <v>3.3670033670033669E-2</v>
      </c>
      <c r="BV35" s="157">
        <f>'Показатели и индикаторы'!CN37</f>
        <v>3.4482758620689655E-2</v>
      </c>
      <c r="BW35" s="157">
        <f>'Показатели и индикаторы'!CO37</f>
        <v>7.6433121019108277E-2</v>
      </c>
      <c r="BX35" s="157">
        <f>'Показатели и индикаторы'!CP37</f>
        <v>5.8823529411764705E-2</v>
      </c>
      <c r="BY35" s="157">
        <f>'Показатели и индикаторы'!CR37</f>
        <v>5.0632911392405063E-2</v>
      </c>
      <c r="BZ35" s="157">
        <f>'Показатели и индикаторы'!CS37</f>
        <v>5.232558139534884E-2</v>
      </c>
    </row>
    <row r="36" spans="1:78" ht="31.5" x14ac:dyDescent="0.25">
      <c r="A36" s="292" t="s">
        <v>25</v>
      </c>
      <c r="B36" s="293" t="str">
        <f>'Показатели и индикаторы'!B42</f>
        <v>Общая численность студентов, обучающихся по очной форме обучения по профессиям, специальностям ТОП-50 (чел.)</v>
      </c>
      <c r="C36" s="294">
        <f>'Показатели и индикаторы'!C42</f>
        <v>833</v>
      </c>
      <c r="D36" s="294">
        <f>'Показатели и индикаторы'!D42</f>
        <v>1655</v>
      </c>
      <c r="E36" s="294">
        <f>'Показатели и индикаторы'!F42</f>
        <v>2634</v>
      </c>
      <c r="F36" s="294">
        <f>'Показатели и индикаторы'!G42</f>
        <v>3408</v>
      </c>
      <c r="G36" s="295">
        <f>'Показатели и индикаторы'!H42</f>
        <v>25</v>
      </c>
      <c r="H36" s="295">
        <f>'Показатели и индикаторы'!I42</f>
        <v>75</v>
      </c>
      <c r="I36" s="295">
        <f>'Показатели и индикаторы'!K42</f>
        <v>175</v>
      </c>
      <c r="J36" s="295">
        <f>'Показатели и индикаторы'!L42</f>
        <v>250</v>
      </c>
      <c r="K36" s="295">
        <f>'Показатели и индикаторы'!M42</f>
        <v>50</v>
      </c>
      <c r="L36" s="295">
        <f>'Показатели и индикаторы'!N42</f>
        <v>90</v>
      </c>
      <c r="M36" s="295">
        <f>'Показатели и индикаторы'!P42</f>
        <v>110</v>
      </c>
      <c r="N36" s="295">
        <f>'Показатели и индикаторы'!Q42</f>
        <v>130</v>
      </c>
      <c r="O36" s="295">
        <f>'Показатели и индикаторы'!R42</f>
        <v>0</v>
      </c>
      <c r="P36" s="295">
        <f>'Показатели и индикаторы'!S42</f>
        <v>0</v>
      </c>
      <c r="Q36" s="295">
        <f>'Показатели и индикаторы'!U42</f>
        <v>0</v>
      </c>
      <c r="R36" s="295">
        <f>'Показатели и индикаторы'!V42</f>
        <v>0</v>
      </c>
      <c r="S36" s="295">
        <f>'Показатели и индикаторы'!W42</f>
        <v>0</v>
      </c>
      <c r="T36" s="295">
        <f>'Показатели и индикаторы'!X42</f>
        <v>25</v>
      </c>
      <c r="U36" s="295">
        <f>'Показатели и индикаторы'!Z42</f>
        <v>50</v>
      </c>
      <c r="V36" s="295">
        <f>'Показатели и индикаторы'!AA42</f>
        <v>100</v>
      </c>
      <c r="W36" s="295">
        <f>'Показатели и индикаторы'!AB42</f>
        <v>125</v>
      </c>
      <c r="X36" s="295">
        <f>'Показатели и индикаторы'!AC42</f>
        <v>225</v>
      </c>
      <c r="Y36" s="295">
        <f>'Показатели и индикаторы'!AE42</f>
        <v>350</v>
      </c>
      <c r="Z36" s="295">
        <f>'Показатели и индикаторы'!AF42</f>
        <v>400</v>
      </c>
      <c r="AA36" s="295">
        <f>'Показатели и индикаторы'!AG42</f>
        <v>121</v>
      </c>
      <c r="AB36" s="295">
        <f>'Показатели и индикаторы'!AH42</f>
        <v>315</v>
      </c>
      <c r="AC36" s="295">
        <f>'Показатели и индикаторы'!AJ42</f>
        <v>492</v>
      </c>
      <c r="AD36" s="295">
        <f>'Показатели и индикаторы'!AK42</f>
        <v>644</v>
      </c>
      <c r="AE36" s="295">
        <f>'Показатели и индикаторы'!AL42</f>
        <v>0</v>
      </c>
      <c r="AF36" s="295">
        <f>'Показатели и индикаторы'!AM42</f>
        <v>0</v>
      </c>
      <c r="AG36" s="295">
        <f>'Показатели и индикаторы'!AO42</f>
        <v>0</v>
      </c>
      <c r="AH36" s="295">
        <f>'Показатели и индикаторы'!AP42</f>
        <v>0</v>
      </c>
      <c r="AI36" s="295">
        <f>'Показатели и индикаторы'!AQ42</f>
        <v>144</v>
      </c>
      <c r="AJ36" s="295">
        <f>'Показатели и индикаторы'!AR42</f>
        <v>244</v>
      </c>
      <c r="AK36" s="295">
        <f>'Показатели и индикаторы'!AT42</f>
        <v>394</v>
      </c>
      <c r="AL36" s="295">
        <f>'Показатели и индикаторы'!AU42</f>
        <v>544</v>
      </c>
      <c r="AM36" s="295">
        <f>'Показатели и индикаторы'!AV42</f>
        <v>0</v>
      </c>
      <c r="AN36" s="295">
        <f>'Показатели и индикаторы'!AW42</f>
        <v>0</v>
      </c>
      <c r="AO36" s="295">
        <f>'Показатели и индикаторы'!AY42</f>
        <v>0</v>
      </c>
      <c r="AP36" s="295">
        <f>'Показатели и индикаторы'!AZ42</f>
        <v>0</v>
      </c>
      <c r="AQ36" s="295">
        <f>'Показатели и индикаторы'!BA42</f>
        <v>25</v>
      </c>
      <c r="AR36" s="295">
        <f>'Показатели и индикаторы'!BB42</f>
        <v>72</v>
      </c>
      <c r="AS36" s="295">
        <f>'Показатели и индикаторы'!BD42</f>
        <v>118</v>
      </c>
      <c r="AT36" s="295">
        <f>'Показатели и индикаторы'!BE42</f>
        <v>186</v>
      </c>
      <c r="AU36" s="295">
        <f>'Показатели и индикаторы'!BF42</f>
        <v>0</v>
      </c>
      <c r="AV36" s="295">
        <f>'Показатели и индикаторы'!BG42</f>
        <v>0</v>
      </c>
      <c r="AW36" s="295">
        <f>'Показатели и индикаторы'!BI42</f>
        <v>0</v>
      </c>
      <c r="AX36" s="295">
        <f>'Показатели и индикаторы'!BJ42</f>
        <v>0</v>
      </c>
      <c r="AY36" s="295">
        <f>'Показатели и индикаторы'!BK42</f>
        <v>176</v>
      </c>
      <c r="AZ36" s="295">
        <f>'Показатели и индикаторы'!BL42</f>
        <v>298</v>
      </c>
      <c r="BA36" s="295">
        <f>'Показатели и индикаторы'!BN42</f>
        <v>464</v>
      </c>
      <c r="BB36" s="295">
        <f>'Показатели и индикаторы'!BO42</f>
        <v>534</v>
      </c>
      <c r="BC36" s="295">
        <f>'Показатели и индикаторы'!BP42</f>
        <v>64</v>
      </c>
      <c r="BD36" s="295">
        <f>'Показатели и индикаторы'!BQ42</f>
        <v>130</v>
      </c>
      <c r="BE36" s="295">
        <f>'Показатели и индикаторы'!BS42</f>
        <v>140</v>
      </c>
      <c r="BF36" s="295">
        <f>'Показатели и индикаторы'!BT42</f>
        <v>210</v>
      </c>
      <c r="BG36" s="295">
        <f>'Показатели и индикаторы'!BU42</f>
        <v>25</v>
      </c>
      <c r="BH36" s="295">
        <f>'Показатели и индикаторы'!BV42</f>
        <v>75</v>
      </c>
      <c r="BI36" s="295">
        <f>'Показатели и индикаторы'!BX42</f>
        <v>100</v>
      </c>
      <c r="BJ36" s="295">
        <f>'Показатели и индикаторы'!BY42</f>
        <v>150</v>
      </c>
      <c r="BK36" s="295">
        <f>'Показатели и индикаторы'!BZ42</f>
        <v>42</v>
      </c>
      <c r="BL36" s="295">
        <f>'Показатели и индикаторы'!CA42</f>
        <v>45</v>
      </c>
      <c r="BM36" s="295">
        <f>'Показатели и индикаторы'!CC42</f>
        <v>81</v>
      </c>
      <c r="BN36" s="295">
        <f>'Показатели и индикаторы'!CD42</f>
        <v>70</v>
      </c>
      <c r="BO36" s="295">
        <f>'Показатели и индикаторы'!CE42</f>
        <v>36</v>
      </c>
      <c r="BP36" s="295">
        <f>'Показатели и индикаторы'!CF42</f>
        <v>41</v>
      </c>
      <c r="BQ36" s="295">
        <f>'Показатели и индикаторы'!CH42</f>
        <v>120</v>
      </c>
      <c r="BR36" s="295">
        <f>'Показатели и индикаторы'!CI42</f>
        <v>125</v>
      </c>
      <c r="BS36" s="295">
        <f>'Показатели и индикаторы'!CJ42</f>
        <v>0</v>
      </c>
      <c r="BT36" s="295">
        <f>'Показатели и индикаторы'!CK42</f>
        <v>0</v>
      </c>
      <c r="BU36" s="295">
        <f>'Показатели и индикаторы'!CM42</f>
        <v>0</v>
      </c>
      <c r="BV36" s="295">
        <f>'Показатели и индикаторы'!CN42</f>
        <v>0</v>
      </c>
      <c r="BW36" s="295">
        <f>'Показатели и индикаторы'!CO42</f>
        <v>0</v>
      </c>
      <c r="BX36" s="295">
        <f>'Показатели и индикаторы'!CP42</f>
        <v>20</v>
      </c>
      <c r="BY36" s="295">
        <f>'Показатели и индикаторы'!CR42</f>
        <v>40</v>
      </c>
      <c r="BZ36" s="295">
        <f>'Показатели и индикаторы'!CS42</f>
        <v>65</v>
      </c>
    </row>
    <row r="37" spans="1:78" ht="47.25" x14ac:dyDescent="0.25">
      <c r="A37" s="292" t="s">
        <v>27</v>
      </c>
      <c r="B37" s="293" t="str">
        <f>'Показатели и индикаторы'!B43</f>
        <v>из них - численность студентов, участвующих в региональных чемпионатах профессионального мастерства «WS Россия», региональных этапах всероссийских олимпиад профессионального мастерства и отраслевых чемпионатах (чел. за год)</v>
      </c>
      <c r="C37" s="294">
        <f>'Показатели и индикаторы'!C43</f>
        <v>19</v>
      </c>
      <c r="D37" s="294">
        <f>'Показатели и индикаторы'!D43</f>
        <v>85</v>
      </c>
      <c r="E37" s="294">
        <f>'Показатели и индикаторы'!F43</f>
        <v>228</v>
      </c>
      <c r="F37" s="294">
        <f>'Показатели и индикаторы'!G43</f>
        <v>357</v>
      </c>
      <c r="G37" s="295">
        <f>'Показатели и индикаторы'!H43</f>
        <v>0</v>
      </c>
      <c r="H37" s="295">
        <f>'Показатели и индикаторы'!I43</f>
        <v>1</v>
      </c>
      <c r="I37" s="295">
        <f>'Показатели и индикаторы'!K43</f>
        <v>3</v>
      </c>
      <c r="J37" s="295">
        <f>'Показатели и индикаторы'!L43</f>
        <v>5</v>
      </c>
      <c r="K37" s="295">
        <f>'Показатели и индикаторы'!M43</f>
        <v>0</v>
      </c>
      <c r="L37" s="295">
        <f>'Показатели и индикаторы'!N43</f>
        <v>6</v>
      </c>
      <c r="M37" s="295">
        <f>'Показатели и индикаторы'!P43</f>
        <v>7</v>
      </c>
      <c r="N37" s="295">
        <f>'Показатели и индикаторы'!Q43</f>
        <v>9</v>
      </c>
      <c r="O37" s="295">
        <f>'Показатели и индикаторы'!R43</f>
        <v>0</v>
      </c>
      <c r="P37" s="295">
        <f>'Показатели и индикаторы'!S43</f>
        <v>0</v>
      </c>
      <c r="Q37" s="295">
        <f>'Показатели и индикаторы'!U43</f>
        <v>0</v>
      </c>
      <c r="R37" s="295">
        <f>'Показатели и индикаторы'!V43</f>
        <v>0</v>
      </c>
      <c r="S37" s="295">
        <f>'Показатели и индикаторы'!W43</f>
        <v>0</v>
      </c>
      <c r="T37" s="295">
        <f>'Показатели и индикаторы'!X43</f>
        <v>0</v>
      </c>
      <c r="U37" s="295">
        <f>'Показатели и индикаторы'!Z43</f>
        <v>6</v>
      </c>
      <c r="V37" s="295">
        <f>'Показатели и индикаторы'!AA43</f>
        <v>10</v>
      </c>
      <c r="W37" s="295">
        <f>'Показатели и индикаторы'!AB43</f>
        <v>0</v>
      </c>
      <c r="X37" s="295">
        <f>'Показатели и индикаторы'!AC43</f>
        <v>0</v>
      </c>
      <c r="Y37" s="295">
        <f>'Показатели и индикаторы'!AE43</f>
        <v>6</v>
      </c>
      <c r="Z37" s="295">
        <f>'Показатели и индикаторы'!AF43</f>
        <v>7</v>
      </c>
      <c r="AA37" s="295">
        <f>'Показатели и индикаторы'!AG43</f>
        <v>0</v>
      </c>
      <c r="AB37" s="295">
        <f>'Показатели и индикаторы'!AH43</f>
        <v>5</v>
      </c>
      <c r="AC37" s="295">
        <f>'Показатели и индикаторы'!AJ43</f>
        <v>25</v>
      </c>
      <c r="AD37" s="295">
        <f>'Показатели и индикаторы'!AK43</f>
        <v>30</v>
      </c>
      <c r="AE37" s="295">
        <f>'Показатели и индикаторы'!AL43</f>
        <v>0</v>
      </c>
      <c r="AF37" s="295">
        <f>'Показатели и индикаторы'!AM43</f>
        <v>0</v>
      </c>
      <c r="AG37" s="295">
        <f>'Показатели и индикаторы'!AO43</f>
        <v>0</v>
      </c>
      <c r="AH37" s="295">
        <f>'Показатели и индикаторы'!AP43</f>
        <v>0</v>
      </c>
      <c r="AI37" s="295">
        <f>'Показатели и индикаторы'!AQ43</f>
        <v>0</v>
      </c>
      <c r="AJ37" s="295">
        <f>'Показатели и индикаторы'!AR43</f>
        <v>30</v>
      </c>
      <c r="AK37" s="295">
        <f>'Показатели и индикаторы'!AT43</f>
        <v>100</v>
      </c>
      <c r="AL37" s="295">
        <f>'Показатели и индикаторы'!AU43</f>
        <v>200</v>
      </c>
      <c r="AM37" s="295">
        <f>'Показатели и индикаторы'!AV43</f>
        <v>0</v>
      </c>
      <c r="AN37" s="295">
        <f>'Показатели и индикаторы'!AW43</f>
        <v>0</v>
      </c>
      <c r="AO37" s="295">
        <f>'Показатели и индикаторы'!AY43</f>
        <v>0</v>
      </c>
      <c r="AP37" s="295">
        <f>'Показатели и индикаторы'!AZ43</f>
        <v>0</v>
      </c>
      <c r="AQ37" s="295">
        <f>'Показатели и индикаторы'!BA43</f>
        <v>0</v>
      </c>
      <c r="AR37" s="295">
        <f>'Показатели и индикаторы'!BB43</f>
        <v>3</v>
      </c>
      <c r="AS37" s="295">
        <f>'Показатели и индикаторы'!BD43</f>
        <v>5</v>
      </c>
      <c r="AT37" s="295">
        <f>'Показатели и индикаторы'!BE43</f>
        <v>7</v>
      </c>
      <c r="AU37" s="295">
        <f>'Показатели и индикаторы'!BF43</f>
        <v>0</v>
      </c>
      <c r="AV37" s="295">
        <f>'Показатели и индикаторы'!BG43</f>
        <v>0</v>
      </c>
      <c r="AW37" s="295">
        <f>'Показатели и индикаторы'!BI43</f>
        <v>0</v>
      </c>
      <c r="AX37" s="295">
        <f>'Показатели и индикаторы'!BJ43</f>
        <v>0</v>
      </c>
      <c r="AY37" s="295">
        <f>'Показатели и индикаторы'!BK43</f>
        <v>1</v>
      </c>
      <c r="AZ37" s="295">
        <f>'Показатели и индикаторы'!BL43</f>
        <v>14</v>
      </c>
      <c r="BA37" s="295">
        <f>'Показатели и индикаторы'!BN43</f>
        <v>16</v>
      </c>
      <c r="BB37" s="295">
        <f>'Показатели и индикаторы'!BO43</f>
        <v>18</v>
      </c>
      <c r="BC37" s="295">
        <f>'Показатели и индикаторы'!BP43</f>
        <v>0</v>
      </c>
      <c r="BD37" s="295">
        <f>'Показатели и индикаторы'!BQ43</f>
        <v>4</v>
      </c>
      <c r="BE37" s="295">
        <f>'Показатели и индикаторы'!BS43</f>
        <v>12</v>
      </c>
      <c r="BF37" s="295">
        <f>'Показатели и индикаторы'!BT43</f>
        <v>14</v>
      </c>
      <c r="BG37" s="295">
        <f>'Показатели и индикаторы'!BU43</f>
        <v>0</v>
      </c>
      <c r="BH37" s="295">
        <f>'Показатели и индикаторы'!BV43</f>
        <v>0</v>
      </c>
      <c r="BI37" s="295">
        <f>'Показатели и индикаторы'!BX43</f>
        <v>4</v>
      </c>
      <c r="BJ37" s="295">
        <f>'Показатели и индикаторы'!BY43</f>
        <v>9</v>
      </c>
      <c r="BK37" s="295">
        <f>'Показатели и индикаторы'!BZ43</f>
        <v>11</v>
      </c>
      <c r="BL37" s="295">
        <f>'Показатели и индикаторы'!CA43</f>
        <v>12</v>
      </c>
      <c r="BM37" s="295">
        <f>'Показатели и индикаторы'!CC43</f>
        <v>12</v>
      </c>
      <c r="BN37" s="295">
        <f>'Показатели и индикаторы'!CD43</f>
        <v>12</v>
      </c>
      <c r="BO37" s="295">
        <f>'Показатели и индикаторы'!CE43</f>
        <v>7</v>
      </c>
      <c r="BP37" s="295">
        <f>'Показатели и индикаторы'!CF43</f>
        <v>10</v>
      </c>
      <c r="BQ37" s="295">
        <f>'Показатели и индикаторы'!CH43</f>
        <v>30</v>
      </c>
      <c r="BR37" s="295">
        <f>'Показатели и индикаторы'!CI43</f>
        <v>32</v>
      </c>
      <c r="BS37" s="295">
        <f>'Показатели и индикаторы'!CJ43</f>
        <v>0</v>
      </c>
      <c r="BT37" s="295">
        <f>'Показатели и индикаторы'!CK43</f>
        <v>0</v>
      </c>
      <c r="BU37" s="295">
        <f>'Показатели и индикаторы'!CM43</f>
        <v>0</v>
      </c>
      <c r="BV37" s="295">
        <f>'Показатели и индикаторы'!CN43</f>
        <v>0</v>
      </c>
      <c r="BW37" s="295">
        <f>'Показатели и индикаторы'!CO43</f>
        <v>0</v>
      </c>
      <c r="BX37" s="295">
        <f>'Показатели и индикаторы'!CP43</f>
        <v>0</v>
      </c>
      <c r="BY37" s="295">
        <f>'Показатели и индикаторы'!CR43</f>
        <v>2</v>
      </c>
      <c r="BZ37" s="295">
        <f>'Показатели и индикаторы'!CS43</f>
        <v>4</v>
      </c>
    </row>
    <row r="38" spans="1:78" s="160" customFormat="1" ht="47.25" x14ac:dyDescent="0.25">
      <c r="A38" s="292" t="s">
        <v>383</v>
      </c>
      <c r="B38" s="296" t="str">
        <f>'Показатели и индикаторы'!B44</f>
        <v>Доля студентов, участвующих в региональных чемпионатах профессионального мастерства «WS Россия», региональных этапах всероссийских олимпиад профессионального мастерства и отраслевых чемпионатах (%)</v>
      </c>
      <c r="C38" s="157">
        <f>'Показатели и индикаторы'!C44</f>
        <v>2.2809123649459785E-2</v>
      </c>
      <c r="D38" s="157">
        <f>'Показатели и индикаторы'!D44</f>
        <v>5.1359516616314202E-2</v>
      </c>
      <c r="E38" s="157">
        <f>'Показатели и индикаторы'!F44</f>
        <v>8.656036446469248E-2</v>
      </c>
      <c r="F38" s="157">
        <f>'Показатели и индикаторы'!G44</f>
        <v>0.10475352112676056</v>
      </c>
      <c r="G38" s="157">
        <f>'Показатели и индикаторы'!H44</f>
        <v>0</v>
      </c>
      <c r="H38" s="157">
        <f>'Показатели и индикаторы'!I44</f>
        <v>1.3333333333333334E-2</v>
      </c>
      <c r="I38" s="157">
        <f>'Показатели и индикаторы'!K44</f>
        <v>1.7142857142857144E-2</v>
      </c>
      <c r="J38" s="157">
        <f>'Показатели и индикаторы'!L44</f>
        <v>0.02</v>
      </c>
      <c r="K38" s="157">
        <f>'Показатели и индикаторы'!M44</f>
        <v>0</v>
      </c>
      <c r="L38" s="157">
        <f>'Показатели и индикаторы'!N44</f>
        <v>6.6666666666666666E-2</v>
      </c>
      <c r="M38" s="157">
        <f>'Показатели и индикаторы'!P44</f>
        <v>6.363636363636363E-2</v>
      </c>
      <c r="N38" s="157">
        <f>'Показатели и индикаторы'!Q44</f>
        <v>6.9230769230769235E-2</v>
      </c>
      <c r="O38" s="157" t="str">
        <f>'Показатели и индикаторы'!R44</f>
        <v/>
      </c>
      <c r="P38" s="157" t="str">
        <f>'Показатели и индикаторы'!S44</f>
        <v/>
      </c>
      <c r="Q38" s="157" t="str">
        <f>'Показатели и индикаторы'!U44</f>
        <v/>
      </c>
      <c r="R38" s="157" t="str">
        <f>'Показатели и индикаторы'!V44</f>
        <v/>
      </c>
      <c r="S38" s="157" t="str">
        <f>'Показатели и индикаторы'!W44</f>
        <v/>
      </c>
      <c r="T38" s="157">
        <f>'Показатели и индикаторы'!X44</f>
        <v>0</v>
      </c>
      <c r="U38" s="157">
        <f>'Показатели и индикаторы'!Z44</f>
        <v>0.12</v>
      </c>
      <c r="V38" s="157">
        <f>'Показатели и индикаторы'!AA44</f>
        <v>0.1</v>
      </c>
      <c r="W38" s="157">
        <f>'Показатели и индикаторы'!AB44</f>
        <v>0</v>
      </c>
      <c r="X38" s="157">
        <f>'Показатели и индикаторы'!AC44</f>
        <v>0</v>
      </c>
      <c r="Y38" s="157">
        <f>'Показатели и индикаторы'!AE44</f>
        <v>1.7142857142857144E-2</v>
      </c>
      <c r="Z38" s="157">
        <f>'Показатели и индикаторы'!AF44</f>
        <v>1.7500000000000002E-2</v>
      </c>
      <c r="AA38" s="157">
        <f>'Показатели и индикаторы'!AG44</f>
        <v>0</v>
      </c>
      <c r="AB38" s="157">
        <f>'Показатели и индикаторы'!AH44</f>
        <v>1.5873015873015872E-2</v>
      </c>
      <c r="AC38" s="157">
        <f>'Показатели и индикаторы'!AJ44</f>
        <v>5.08130081300813E-2</v>
      </c>
      <c r="AD38" s="157">
        <f>'Показатели и индикаторы'!AK44</f>
        <v>4.6583850931677016E-2</v>
      </c>
      <c r="AE38" s="157" t="str">
        <f>'Показатели и индикаторы'!AL44</f>
        <v/>
      </c>
      <c r="AF38" s="157" t="str">
        <f>'Показатели и индикаторы'!AM44</f>
        <v/>
      </c>
      <c r="AG38" s="157" t="str">
        <f>'Показатели и индикаторы'!AO44</f>
        <v/>
      </c>
      <c r="AH38" s="157" t="str">
        <f>'Показатели и индикаторы'!AP44</f>
        <v/>
      </c>
      <c r="AI38" s="157">
        <f>'Показатели и индикаторы'!AQ44</f>
        <v>0</v>
      </c>
      <c r="AJ38" s="157">
        <f>'Показатели и индикаторы'!AR44</f>
        <v>0.12295081967213115</v>
      </c>
      <c r="AK38" s="157">
        <f>'Показатели и индикаторы'!AT44</f>
        <v>0.25380710659898476</v>
      </c>
      <c r="AL38" s="157">
        <f>'Показатели и индикаторы'!AU44</f>
        <v>0.36764705882352944</v>
      </c>
      <c r="AM38" s="157" t="str">
        <f>'Показатели и индикаторы'!AV44</f>
        <v/>
      </c>
      <c r="AN38" s="157" t="str">
        <f>'Показатели и индикаторы'!AW44</f>
        <v/>
      </c>
      <c r="AO38" s="157" t="str">
        <f>'Показатели и индикаторы'!AY44</f>
        <v/>
      </c>
      <c r="AP38" s="157" t="str">
        <f>'Показатели и индикаторы'!AZ44</f>
        <v/>
      </c>
      <c r="AQ38" s="157">
        <f>'Показатели и индикаторы'!BA44</f>
        <v>0</v>
      </c>
      <c r="AR38" s="157">
        <f>'Показатели и индикаторы'!BB44</f>
        <v>4.1666666666666664E-2</v>
      </c>
      <c r="AS38" s="157">
        <f>'Показатели и индикаторы'!BD44</f>
        <v>4.2372881355932202E-2</v>
      </c>
      <c r="AT38" s="157">
        <f>'Показатели и индикаторы'!BE44</f>
        <v>3.7634408602150539E-2</v>
      </c>
      <c r="AU38" s="157" t="str">
        <f>'Показатели и индикаторы'!BF44</f>
        <v/>
      </c>
      <c r="AV38" s="157" t="str">
        <f>'Показатели и индикаторы'!BG44</f>
        <v/>
      </c>
      <c r="AW38" s="157" t="str">
        <f>'Показатели и индикаторы'!BI44</f>
        <v/>
      </c>
      <c r="AX38" s="157" t="str">
        <f>'Показатели и индикаторы'!BJ44</f>
        <v/>
      </c>
      <c r="AY38" s="157">
        <f>'Показатели и индикаторы'!BK44</f>
        <v>5.681818181818182E-3</v>
      </c>
      <c r="AZ38" s="157">
        <f>'Показатели и индикаторы'!BL44</f>
        <v>4.6979865771812082E-2</v>
      </c>
      <c r="BA38" s="157">
        <f>'Показатели и индикаторы'!BN44</f>
        <v>3.4482758620689655E-2</v>
      </c>
      <c r="BB38" s="157">
        <f>'Показатели и индикаторы'!BO44</f>
        <v>3.3707865168539325E-2</v>
      </c>
      <c r="BC38" s="157">
        <f>'Показатели и индикаторы'!BP44</f>
        <v>0</v>
      </c>
      <c r="BD38" s="157">
        <f>'Показатели и индикаторы'!BQ44</f>
        <v>3.0769230769230771E-2</v>
      </c>
      <c r="BE38" s="157">
        <f>'Показатели и индикаторы'!BS44</f>
        <v>8.5714285714285715E-2</v>
      </c>
      <c r="BF38" s="157">
        <f>'Показатели и индикаторы'!BT44</f>
        <v>6.6666666666666666E-2</v>
      </c>
      <c r="BG38" s="157">
        <f>'Показатели и индикаторы'!BU44</f>
        <v>0</v>
      </c>
      <c r="BH38" s="157">
        <f>'Показатели и индикаторы'!BV44</f>
        <v>0</v>
      </c>
      <c r="BI38" s="157">
        <f>'Показатели и индикаторы'!BX44</f>
        <v>0.04</v>
      </c>
      <c r="BJ38" s="157">
        <f>'Показатели и индикаторы'!BY44</f>
        <v>0.06</v>
      </c>
      <c r="BK38" s="157">
        <f>'Показатели и индикаторы'!BZ44</f>
        <v>0.26190476190476192</v>
      </c>
      <c r="BL38" s="157">
        <f>'Показатели и индикаторы'!CA44</f>
        <v>0.26666666666666666</v>
      </c>
      <c r="BM38" s="157">
        <f>'Показатели и индикаторы'!CC44</f>
        <v>0.14814814814814814</v>
      </c>
      <c r="BN38" s="157">
        <f>'Показатели и индикаторы'!CD44</f>
        <v>0.17142857142857143</v>
      </c>
      <c r="BO38" s="157">
        <f>'Показатели и индикаторы'!CE44</f>
        <v>0.19444444444444445</v>
      </c>
      <c r="BP38" s="157">
        <f>'Показатели и индикаторы'!CF44</f>
        <v>0.24390243902439024</v>
      </c>
      <c r="BQ38" s="157">
        <f>'Показатели и индикаторы'!CH44</f>
        <v>0.25</v>
      </c>
      <c r="BR38" s="157">
        <f>'Показатели и индикаторы'!CI44</f>
        <v>0.25600000000000001</v>
      </c>
      <c r="BS38" s="157" t="str">
        <f>'Показатели и индикаторы'!CJ44</f>
        <v/>
      </c>
      <c r="BT38" s="157" t="str">
        <f>'Показатели и индикаторы'!CK44</f>
        <v/>
      </c>
      <c r="BU38" s="157" t="str">
        <f>'Показатели и индикаторы'!CM44</f>
        <v/>
      </c>
      <c r="BV38" s="157" t="str">
        <f>'Показатели и индикаторы'!CN44</f>
        <v/>
      </c>
      <c r="BW38" s="157" t="str">
        <f>'Показатели и индикаторы'!CO44</f>
        <v/>
      </c>
      <c r="BX38" s="157">
        <f>'Показатели и индикаторы'!CP44</f>
        <v>0</v>
      </c>
      <c r="BY38" s="157">
        <f>'Показатели и индикаторы'!CR44</f>
        <v>0.05</v>
      </c>
      <c r="BZ38" s="157">
        <f>'Показатели и индикаторы'!CS44</f>
        <v>6.1538461538461542E-2</v>
      </c>
    </row>
    <row r="39" spans="1:78" ht="63" x14ac:dyDescent="0.25">
      <c r="A39" s="292" t="s">
        <v>652</v>
      </c>
      <c r="B39" s="293" t="str">
        <f>'Показатели и индикаторы'!B45</f>
        <v>из них - численность студентов, участвующих в отборочных (внутри учреждения) региональных чемпионатах профессионального мастерства «WS Россия», отборочных региональных этапах всероссийских олимпиад профессионального мастерства и отборочных отраслевых чемпионатах (чел. за год)</v>
      </c>
      <c r="C39" s="294">
        <f>'Показатели и индикаторы'!C45</f>
        <v>38</v>
      </c>
      <c r="D39" s="294">
        <f>'Показатели и индикаторы'!D45</f>
        <v>367</v>
      </c>
      <c r="E39" s="294">
        <f>'Показатели и индикаторы'!F45</f>
        <v>927</v>
      </c>
      <c r="F39" s="294">
        <f>'Показатели и индикаторы'!G45</f>
        <v>1445</v>
      </c>
      <c r="G39" s="295">
        <f>'Показатели и индикаторы'!H45</f>
        <v>0</v>
      </c>
      <c r="H39" s="295">
        <f>'Показатели и индикаторы'!I45</f>
        <v>25</v>
      </c>
      <c r="I39" s="295">
        <f>'Показатели и индикаторы'!K45</f>
        <v>75</v>
      </c>
      <c r="J39" s="295">
        <f>'Показатели и индикаторы'!L45</f>
        <v>175</v>
      </c>
      <c r="K39" s="295">
        <f>'Показатели и индикаторы'!M45</f>
        <v>0</v>
      </c>
      <c r="L39" s="295">
        <f>'Показатели и индикаторы'!N45</f>
        <v>40</v>
      </c>
      <c r="M39" s="295">
        <f>'Показатели и индикаторы'!P45</f>
        <v>90</v>
      </c>
      <c r="N39" s="295">
        <f>'Показатели и индикаторы'!Q45</f>
        <v>110</v>
      </c>
      <c r="O39" s="295">
        <f>'Показатели и индикаторы'!R45</f>
        <v>0</v>
      </c>
      <c r="P39" s="295">
        <f>'Показатели и индикаторы'!S45</f>
        <v>0</v>
      </c>
      <c r="Q39" s="295">
        <f>'Показатели и индикаторы'!U45</f>
        <v>0</v>
      </c>
      <c r="R39" s="295">
        <f>'Показатели и индикаторы'!V45</f>
        <v>0</v>
      </c>
      <c r="S39" s="295">
        <f>'Показатели и индикаторы'!W45</f>
        <v>0</v>
      </c>
      <c r="T39" s="295">
        <f>'Показатели и индикаторы'!X45</f>
        <v>0</v>
      </c>
      <c r="U39" s="295">
        <f>'Показатели и индикаторы'!Z45</f>
        <v>25</v>
      </c>
      <c r="V39" s="295">
        <f>'Показатели и индикаторы'!AA45</f>
        <v>50</v>
      </c>
      <c r="W39" s="295">
        <f>'Показатели и индикаторы'!AB45</f>
        <v>0</v>
      </c>
      <c r="X39" s="295">
        <f>'Показатели и индикаторы'!AC45</f>
        <v>0</v>
      </c>
      <c r="Y39" s="295">
        <f>'Показатели и индикаторы'!AE45</f>
        <v>110</v>
      </c>
      <c r="Z39" s="295">
        <f>'Показатели и индикаторы'!AF45</f>
        <v>150</v>
      </c>
      <c r="AA39" s="295">
        <f>'Показатели и индикаторы'!AG45</f>
        <v>0</v>
      </c>
      <c r="AB39" s="295">
        <f>'Показатели и индикаторы'!AH45</f>
        <v>50</v>
      </c>
      <c r="AC39" s="295">
        <f>'Показатели и индикаторы'!AJ45</f>
        <v>125</v>
      </c>
      <c r="AD39" s="295">
        <f>'Показатели и индикаторы'!AK45</f>
        <v>180</v>
      </c>
      <c r="AE39" s="295">
        <f>'Показатели и индикаторы'!AL45</f>
        <v>0</v>
      </c>
      <c r="AF39" s="295">
        <f>'Показатели и индикаторы'!AM45</f>
        <v>0</v>
      </c>
      <c r="AG39" s="295">
        <f>'Показатели и индикаторы'!AO45</f>
        <v>0</v>
      </c>
      <c r="AH39" s="295">
        <f>'Показатели и индикаторы'!AP45</f>
        <v>0</v>
      </c>
      <c r="AI39" s="295">
        <f>'Показатели и индикаторы'!AQ45</f>
        <v>0</v>
      </c>
      <c r="AJ39" s="295">
        <f>'Показатели и индикаторы'!AR45</f>
        <v>100</v>
      </c>
      <c r="AK39" s="295">
        <f>'Показатели и индикаторы'!AT45</f>
        <v>200</v>
      </c>
      <c r="AL39" s="295">
        <f>'Показатели и индикаторы'!AU45</f>
        <v>350</v>
      </c>
      <c r="AM39" s="295">
        <f>'Показатели и индикаторы'!AV45</f>
        <v>0</v>
      </c>
      <c r="AN39" s="295">
        <f>'Показатели и индикаторы'!AW45</f>
        <v>0</v>
      </c>
      <c r="AO39" s="295">
        <f>'Показатели и индикаторы'!AY45</f>
        <v>0</v>
      </c>
      <c r="AP39" s="295">
        <f>'Показатели и индикаторы'!AZ45</f>
        <v>0</v>
      </c>
      <c r="AQ39" s="295">
        <f>'Показатели и индикаторы'!BA45</f>
        <v>0</v>
      </c>
      <c r="AR39" s="295">
        <f>'Показатели и индикаторы'!BB45</f>
        <v>22</v>
      </c>
      <c r="AS39" s="295">
        <f>'Показатели и индикаторы'!BD45</f>
        <v>46</v>
      </c>
      <c r="AT39" s="295">
        <f>'Показатели и индикаторы'!BE45</f>
        <v>90</v>
      </c>
      <c r="AU39" s="295">
        <f>'Показатели и индикаторы'!BF45</f>
        <v>0</v>
      </c>
      <c r="AV39" s="295">
        <f>'Показатели и индикаторы'!BG45</f>
        <v>0</v>
      </c>
      <c r="AW39" s="295">
        <f>'Показатели и индикаторы'!BI45</f>
        <v>0</v>
      </c>
      <c r="AX39" s="295">
        <f>'Показатели и индикаторы'!BJ45</f>
        <v>0</v>
      </c>
      <c r="AY39" s="295">
        <f>'Показатели и индикаторы'!BK45</f>
        <v>5</v>
      </c>
      <c r="AZ39" s="295">
        <f>'Показатели и индикаторы'!BL45</f>
        <v>56</v>
      </c>
      <c r="BA39" s="295">
        <f>'Показатели и индикаторы'!BN45</f>
        <v>97</v>
      </c>
      <c r="BB39" s="295">
        <f>'Показатели и индикаторы'!BO45</f>
        <v>132</v>
      </c>
      <c r="BC39" s="295">
        <f>'Показатели и индикаторы'!BP45</f>
        <v>0</v>
      </c>
      <c r="BD39" s="295">
        <f>'Показатели и индикаторы'!BQ45</f>
        <v>30</v>
      </c>
      <c r="BE39" s="295">
        <f>'Показатели и индикаторы'!BS45</f>
        <v>46</v>
      </c>
      <c r="BF39" s="295">
        <f>'Показатели и индикаторы'!BT45</f>
        <v>50</v>
      </c>
      <c r="BG39" s="295">
        <f>'Показатели и индикаторы'!BU45</f>
        <v>0</v>
      </c>
      <c r="BH39" s="295">
        <f>'Показатели и индикаторы'!BV45</f>
        <v>0</v>
      </c>
      <c r="BI39" s="295">
        <f>'Показатели и индикаторы'!BX45</f>
        <v>30</v>
      </c>
      <c r="BJ39" s="295">
        <f>'Показатели и индикаторы'!BY45</f>
        <v>50</v>
      </c>
      <c r="BK39" s="295">
        <f>'Показатели и индикаторы'!BZ45</f>
        <v>17</v>
      </c>
      <c r="BL39" s="295">
        <f>'Показатели и индикаторы'!CA45</f>
        <v>18</v>
      </c>
      <c r="BM39" s="295">
        <f>'Показатели и индикаторы'!CC45</f>
        <v>18</v>
      </c>
      <c r="BN39" s="295">
        <f>'Показатели и индикаторы'!CD45</f>
        <v>18</v>
      </c>
      <c r="BO39" s="295">
        <f>'Показатели и индикаторы'!CE45</f>
        <v>16</v>
      </c>
      <c r="BP39" s="295">
        <f>'Показатели и индикаторы'!CF45</f>
        <v>26</v>
      </c>
      <c r="BQ39" s="295">
        <f>'Показатели и индикаторы'!CH45</f>
        <v>45</v>
      </c>
      <c r="BR39" s="295">
        <f>'Показатели и индикаторы'!CI45</f>
        <v>50</v>
      </c>
      <c r="BS39" s="295">
        <f>'Показатели и индикаторы'!CJ45</f>
        <v>0</v>
      </c>
      <c r="BT39" s="295">
        <f>'Показатели и индикаторы'!CK45</f>
        <v>0</v>
      </c>
      <c r="BU39" s="295">
        <f>'Показатели и индикаторы'!CM45</f>
        <v>0</v>
      </c>
      <c r="BV39" s="295">
        <f>'Показатели и индикаторы'!CN45</f>
        <v>0</v>
      </c>
      <c r="BW39" s="295">
        <f>'Показатели и индикаторы'!CO45</f>
        <v>0</v>
      </c>
      <c r="BX39" s="295">
        <f>'Показатели и индикаторы'!CP45</f>
        <v>0</v>
      </c>
      <c r="BY39" s="295">
        <f>'Показатели и индикаторы'!CR45</f>
        <v>20</v>
      </c>
      <c r="BZ39" s="295">
        <f>'Показатели и индикаторы'!CS45</f>
        <v>40</v>
      </c>
    </row>
    <row r="40" spans="1:78" s="160" customFormat="1" ht="63" x14ac:dyDescent="0.25">
      <c r="A40" s="292" t="s">
        <v>599</v>
      </c>
      <c r="B40" s="296" t="str">
        <f>'Показатели и индикаторы'!B46</f>
        <v>Доля студентов, участвующих в отборочных (внутри учреждения) региональных чемпионатах профессионального мастерства «WS Россия», отборочных региональных этапах всероссийских олимпиад профессионального мастерства и отборочных отраслевых чемпионатах (%)</v>
      </c>
      <c r="C40" s="157">
        <f>'Показатели и индикаторы'!C46</f>
        <v>4.561824729891957E-2</v>
      </c>
      <c r="D40" s="157">
        <f>'Показатели и индикаторы'!D46</f>
        <v>0.2217522658610272</v>
      </c>
      <c r="E40" s="157">
        <f>'Показатели и индикаторы'!F46</f>
        <v>0.35193621867881547</v>
      </c>
      <c r="F40" s="157">
        <f>'Показатели и индикаторы'!G46</f>
        <v>0.42400234741784038</v>
      </c>
      <c r="G40" s="157">
        <f>'Показатели и индикаторы'!H46</f>
        <v>0</v>
      </c>
      <c r="H40" s="157">
        <f>'Показатели и индикаторы'!I46</f>
        <v>0.33333333333333331</v>
      </c>
      <c r="I40" s="157">
        <f>'Показатели и индикаторы'!K46</f>
        <v>0.42857142857142855</v>
      </c>
      <c r="J40" s="157">
        <f>'Показатели и индикаторы'!L46</f>
        <v>0.7</v>
      </c>
      <c r="K40" s="157">
        <f>'Показатели и индикаторы'!M46</f>
        <v>0</v>
      </c>
      <c r="L40" s="157">
        <f>'Показатели и индикаторы'!N46</f>
        <v>0.44444444444444442</v>
      </c>
      <c r="M40" s="157">
        <f>'Показатели и индикаторы'!P46</f>
        <v>0.81818181818181823</v>
      </c>
      <c r="N40" s="157">
        <f>'Показатели и индикаторы'!Q46</f>
        <v>0.84615384615384615</v>
      </c>
      <c r="O40" s="157" t="str">
        <f>'Показатели и индикаторы'!R46</f>
        <v/>
      </c>
      <c r="P40" s="157" t="str">
        <f>'Показатели и индикаторы'!S46</f>
        <v/>
      </c>
      <c r="Q40" s="157" t="str">
        <f>'Показатели и индикаторы'!U46</f>
        <v/>
      </c>
      <c r="R40" s="157" t="str">
        <f>'Показатели и индикаторы'!V46</f>
        <v/>
      </c>
      <c r="S40" s="157" t="str">
        <f>'Показатели и индикаторы'!W46</f>
        <v/>
      </c>
      <c r="T40" s="157">
        <f>'Показатели и индикаторы'!X46</f>
        <v>0</v>
      </c>
      <c r="U40" s="157">
        <f>'Показатели и индикаторы'!Z46</f>
        <v>0.5</v>
      </c>
      <c r="V40" s="157">
        <f>'Показатели и индикаторы'!AA46</f>
        <v>0.5</v>
      </c>
      <c r="W40" s="157">
        <f>'Показатели и индикаторы'!AB46</f>
        <v>0</v>
      </c>
      <c r="X40" s="157">
        <f>'Показатели и индикаторы'!AC46</f>
        <v>0</v>
      </c>
      <c r="Y40" s="157">
        <f>'Показатели и индикаторы'!AE46</f>
        <v>0.31428571428571428</v>
      </c>
      <c r="Z40" s="157">
        <f>'Показатели и индикаторы'!AF46</f>
        <v>0.375</v>
      </c>
      <c r="AA40" s="157">
        <f>'Показатели и индикаторы'!AG46</f>
        <v>0</v>
      </c>
      <c r="AB40" s="157">
        <f>'Показатели и индикаторы'!AH46</f>
        <v>0.15873015873015872</v>
      </c>
      <c r="AC40" s="157">
        <f>'Показатели и индикаторы'!AJ46</f>
        <v>0.25406504065040653</v>
      </c>
      <c r="AD40" s="157">
        <f>'Показатели и индикаторы'!AK46</f>
        <v>0.27950310559006208</v>
      </c>
      <c r="AE40" s="157" t="str">
        <f>'Показатели и индикаторы'!AL46</f>
        <v/>
      </c>
      <c r="AF40" s="157" t="str">
        <f>'Показатели и индикаторы'!AM46</f>
        <v/>
      </c>
      <c r="AG40" s="157" t="str">
        <f>'Показатели и индикаторы'!AO46</f>
        <v/>
      </c>
      <c r="AH40" s="157" t="str">
        <f>'Показатели и индикаторы'!AP46</f>
        <v/>
      </c>
      <c r="AI40" s="157">
        <f>'Показатели и индикаторы'!AQ46</f>
        <v>0</v>
      </c>
      <c r="AJ40" s="157">
        <f>'Показатели и индикаторы'!AR46</f>
        <v>0.4098360655737705</v>
      </c>
      <c r="AK40" s="157">
        <f>'Показатели и индикаторы'!AT46</f>
        <v>0.50761421319796951</v>
      </c>
      <c r="AL40" s="157">
        <f>'Показатели и индикаторы'!AU46</f>
        <v>0.64338235294117652</v>
      </c>
      <c r="AM40" s="157" t="str">
        <f>'Показатели и индикаторы'!AV46</f>
        <v/>
      </c>
      <c r="AN40" s="157" t="str">
        <f>'Показатели и индикаторы'!AW46</f>
        <v/>
      </c>
      <c r="AO40" s="157" t="str">
        <f>'Показатели и индикаторы'!AY46</f>
        <v/>
      </c>
      <c r="AP40" s="157" t="str">
        <f>'Показатели и индикаторы'!AZ46</f>
        <v/>
      </c>
      <c r="AQ40" s="157">
        <f>'Показатели и индикаторы'!BA46</f>
        <v>0</v>
      </c>
      <c r="AR40" s="157">
        <f>'Показатели и индикаторы'!BB46</f>
        <v>0.30555555555555558</v>
      </c>
      <c r="AS40" s="157">
        <f>'Показатели и индикаторы'!BD46</f>
        <v>0.38983050847457629</v>
      </c>
      <c r="AT40" s="157">
        <f>'Показатели и индикаторы'!BE46</f>
        <v>0.4838709677419355</v>
      </c>
      <c r="AU40" s="157" t="str">
        <f>'Показатели и индикаторы'!BF46</f>
        <v/>
      </c>
      <c r="AV40" s="157" t="str">
        <f>'Показатели и индикаторы'!BG46</f>
        <v/>
      </c>
      <c r="AW40" s="157" t="str">
        <f>'Показатели и индикаторы'!BI46</f>
        <v/>
      </c>
      <c r="AX40" s="157" t="str">
        <f>'Показатели и индикаторы'!BJ46</f>
        <v/>
      </c>
      <c r="AY40" s="157">
        <f>'Показатели и индикаторы'!BK46</f>
        <v>2.8409090909090908E-2</v>
      </c>
      <c r="AZ40" s="157">
        <f>'Показатели и индикаторы'!BL46</f>
        <v>0.18791946308724833</v>
      </c>
      <c r="BA40" s="157">
        <f>'Показатели и индикаторы'!BN46</f>
        <v>0.20905172413793102</v>
      </c>
      <c r="BB40" s="157">
        <f>'Показатели и индикаторы'!BO46</f>
        <v>0.24719101123595505</v>
      </c>
      <c r="BC40" s="157">
        <f>'Показатели и индикаторы'!BP46</f>
        <v>0</v>
      </c>
      <c r="BD40" s="157">
        <f>'Показатели и индикаторы'!BQ46</f>
        <v>0.23076923076923078</v>
      </c>
      <c r="BE40" s="157">
        <f>'Показатели и индикаторы'!BS46</f>
        <v>0.32857142857142857</v>
      </c>
      <c r="BF40" s="157">
        <f>'Показатели и индикаторы'!BT46</f>
        <v>0.23809523809523808</v>
      </c>
      <c r="BG40" s="157">
        <f>'Показатели и индикаторы'!BU46</f>
        <v>0</v>
      </c>
      <c r="BH40" s="157">
        <f>'Показатели и индикаторы'!BV46</f>
        <v>0</v>
      </c>
      <c r="BI40" s="157">
        <f>'Показатели и индикаторы'!BX46</f>
        <v>0.3</v>
      </c>
      <c r="BJ40" s="157">
        <f>'Показатели и индикаторы'!BY46</f>
        <v>0.33333333333333331</v>
      </c>
      <c r="BK40" s="157">
        <f>'Показатели и индикаторы'!BZ46</f>
        <v>0.40476190476190477</v>
      </c>
      <c r="BL40" s="157">
        <f>'Показатели и индикаторы'!CA46</f>
        <v>0.4</v>
      </c>
      <c r="BM40" s="157">
        <f>'Показатели и индикаторы'!CC46</f>
        <v>0.22222222222222221</v>
      </c>
      <c r="BN40" s="157">
        <f>'Показатели и индикаторы'!CD46</f>
        <v>0.25714285714285712</v>
      </c>
      <c r="BO40" s="157">
        <f>'Показатели и индикаторы'!CE46</f>
        <v>0.44444444444444442</v>
      </c>
      <c r="BP40" s="157">
        <f>'Показатели и индикаторы'!CF46</f>
        <v>0.63414634146341464</v>
      </c>
      <c r="BQ40" s="157">
        <f>'Показатели и индикаторы'!CH46</f>
        <v>0.375</v>
      </c>
      <c r="BR40" s="157">
        <f>'Показатели и индикаторы'!CI46</f>
        <v>0.4</v>
      </c>
      <c r="BS40" s="157" t="str">
        <f>'Показатели и индикаторы'!CJ46</f>
        <v/>
      </c>
      <c r="BT40" s="157" t="str">
        <f>'Показатели и индикаторы'!CK46</f>
        <v/>
      </c>
      <c r="BU40" s="157" t="str">
        <f>'Показатели и индикаторы'!CM46</f>
        <v/>
      </c>
      <c r="BV40" s="157" t="str">
        <f>'Показатели и индикаторы'!CN46</f>
        <v/>
      </c>
      <c r="BW40" s="157" t="str">
        <f>'Показатели и индикаторы'!CO46</f>
        <v/>
      </c>
      <c r="BX40" s="157">
        <f>'Показатели и индикаторы'!CP46</f>
        <v>0</v>
      </c>
      <c r="BY40" s="157">
        <f>'Показатели и индикаторы'!CR46</f>
        <v>0.5</v>
      </c>
      <c r="BZ40" s="157">
        <f>'Показатели и индикаторы'!CS46</f>
        <v>0.61538461538461542</v>
      </c>
    </row>
    <row r="41" spans="1:78" ht="31.5" x14ac:dyDescent="0.25">
      <c r="A41" s="292" t="s">
        <v>29</v>
      </c>
      <c r="B41" s="293" t="str">
        <f>'Показатели и индикаторы'!B47</f>
        <v xml:space="preserve">Численность студентов очной формы обучения, принятых на обучение по программам СПО в соответствующем году </v>
      </c>
      <c r="C41" s="294">
        <f>'Показатели и индикаторы'!C47</f>
        <v>3431</v>
      </c>
      <c r="D41" s="294">
        <f>'Показатели и индикаторы'!D47</f>
        <v>3460</v>
      </c>
      <c r="E41" s="294">
        <f>'Показатели и индикаторы'!F47</f>
        <v>3455</v>
      </c>
      <c r="F41" s="294">
        <f>'Показатели и индикаторы'!G47</f>
        <v>3425</v>
      </c>
      <c r="G41" s="295">
        <f>'Показатели и индикаторы'!H47</f>
        <v>199</v>
      </c>
      <c r="H41" s="295">
        <f>'Показатели и индикаторы'!I47</f>
        <v>225</v>
      </c>
      <c r="I41" s="295">
        <f>'Показатели и индикаторы'!K47</f>
        <v>225</v>
      </c>
      <c r="J41" s="295">
        <f>'Показатели и индикаторы'!L47</f>
        <v>225</v>
      </c>
      <c r="K41" s="295">
        <f>'Показатели и индикаторы'!M47</f>
        <v>216</v>
      </c>
      <c r="L41" s="295">
        <f>'Показатели и индикаторы'!N47</f>
        <v>250</v>
      </c>
      <c r="M41" s="295">
        <f>'Показатели и индикаторы'!P47</f>
        <v>225</v>
      </c>
      <c r="N41" s="295">
        <f>'Показатели и индикаторы'!Q47</f>
        <v>250</v>
      </c>
      <c r="O41" s="295">
        <f>'Показатели и индикаторы'!R47</f>
        <v>225</v>
      </c>
      <c r="P41" s="295">
        <f>'Показатели и индикаторы'!S47</f>
        <v>225</v>
      </c>
      <c r="Q41" s="295">
        <f>'Показатели и индикаторы'!U47</f>
        <v>225</v>
      </c>
      <c r="R41" s="295">
        <f>'Показатели и индикаторы'!V47</f>
        <v>225</v>
      </c>
      <c r="S41" s="295">
        <f>'Показатели и индикаторы'!W47</f>
        <v>91</v>
      </c>
      <c r="T41" s="295">
        <f>'Показатели и индикаторы'!X47</f>
        <v>100</v>
      </c>
      <c r="U41" s="295">
        <f>'Показатели и индикаторы'!Z47</f>
        <v>100</v>
      </c>
      <c r="V41" s="295">
        <f>'Показатели и индикаторы'!AA47</f>
        <v>100</v>
      </c>
      <c r="W41" s="295">
        <f>'Показатели и индикаторы'!AB47</f>
        <v>150</v>
      </c>
      <c r="X41" s="295">
        <f>'Показатели и индикаторы'!AC47</f>
        <v>150</v>
      </c>
      <c r="Y41" s="295">
        <f>'Показатели и индикаторы'!AE47</f>
        <v>150</v>
      </c>
      <c r="Z41" s="295">
        <f>'Показатели и индикаторы'!AF47</f>
        <v>150</v>
      </c>
      <c r="AA41" s="295">
        <f>'Показатели и индикаторы'!AG47</f>
        <v>378</v>
      </c>
      <c r="AB41" s="295">
        <f>'Показатели и индикаторы'!AH47</f>
        <v>400</v>
      </c>
      <c r="AC41" s="295">
        <f>'Показатели и индикаторы'!AJ47</f>
        <v>375</v>
      </c>
      <c r="AD41" s="295">
        <f>'Показатели и индикаторы'!AK47</f>
        <v>375</v>
      </c>
      <c r="AE41" s="295">
        <f>'Показатели и индикаторы'!AL47</f>
        <v>60</v>
      </c>
      <c r="AF41" s="295">
        <f>'Показатели и индикаторы'!AM47</f>
        <v>60</v>
      </c>
      <c r="AG41" s="295">
        <f>'Показатели и индикаторы'!AO47</f>
        <v>60</v>
      </c>
      <c r="AH41" s="295">
        <f>'Показатели и индикаторы'!AP47</f>
        <v>60</v>
      </c>
      <c r="AI41" s="295">
        <f>'Показатели и индикаторы'!AQ47</f>
        <v>319</v>
      </c>
      <c r="AJ41" s="295">
        <f>'Показатели и индикаторы'!AR47</f>
        <v>225</v>
      </c>
      <c r="AK41" s="295">
        <f>'Показатели и индикаторы'!AT47</f>
        <v>250</v>
      </c>
      <c r="AL41" s="295">
        <f>'Показатели и индикаторы'!AU47</f>
        <v>225</v>
      </c>
      <c r="AM41" s="295">
        <f>'Показатели и индикаторы'!AV47</f>
        <v>263</v>
      </c>
      <c r="AN41" s="295">
        <f>'Показатели и индикаторы'!AW47</f>
        <v>215</v>
      </c>
      <c r="AO41" s="295">
        <f>'Показатели и индикаторы'!AY47</f>
        <v>255</v>
      </c>
      <c r="AP41" s="295">
        <f>'Показатели и индикаторы'!AZ47</f>
        <v>215</v>
      </c>
      <c r="AQ41" s="295">
        <f>'Показатели и индикаторы'!BA47</f>
        <v>211</v>
      </c>
      <c r="AR41" s="295">
        <f>'Показатели и индикаторы'!BB47</f>
        <v>225</v>
      </c>
      <c r="AS41" s="295">
        <f>'Показатели и индикаторы'!BD47</f>
        <v>250</v>
      </c>
      <c r="AT41" s="295">
        <f>'Показатели и индикаторы'!BE47</f>
        <v>250</v>
      </c>
      <c r="AU41" s="295">
        <f>'Показатели и индикаторы'!BF47</f>
        <v>166</v>
      </c>
      <c r="AV41" s="295">
        <f>'Показатели и индикаторы'!BG47</f>
        <v>195</v>
      </c>
      <c r="AW41" s="295">
        <f>'Показатели и индикаторы'!BI47</f>
        <v>160</v>
      </c>
      <c r="AX41" s="295">
        <f>'Показатели и индикаторы'!BJ47</f>
        <v>160</v>
      </c>
      <c r="AY41" s="295">
        <f>'Показатели и индикаторы'!BK47</f>
        <v>449</v>
      </c>
      <c r="AZ41" s="295">
        <f>'Показатели и индикаторы'!BL47</f>
        <v>425</v>
      </c>
      <c r="BA41" s="295">
        <f>'Показатели и индикаторы'!BN47</f>
        <v>425</v>
      </c>
      <c r="BB41" s="295">
        <f>'Показатели и индикаторы'!BO47</f>
        <v>425</v>
      </c>
      <c r="BC41" s="295">
        <f>'Показатели и индикаторы'!BP47</f>
        <v>315</v>
      </c>
      <c r="BD41" s="295">
        <f>'Показатели и индикаторы'!BQ47</f>
        <v>315</v>
      </c>
      <c r="BE41" s="295">
        <f>'Показатели и индикаторы'!BS47</f>
        <v>300</v>
      </c>
      <c r="BF41" s="295">
        <f>'Показатели и индикаторы'!BT47</f>
        <v>315</v>
      </c>
      <c r="BG41" s="295">
        <f>'Показатели и индикаторы'!BU47</f>
        <v>100</v>
      </c>
      <c r="BH41" s="295">
        <f>'Показатели и индикаторы'!BV47</f>
        <v>100</v>
      </c>
      <c r="BI41" s="295">
        <f>'Показатели и индикаторы'!BX47</f>
        <v>100</v>
      </c>
      <c r="BJ41" s="295">
        <f>'Показатели и индикаторы'!BY47</f>
        <v>100</v>
      </c>
      <c r="BK41" s="295">
        <f>'Показатели и индикаторы'!BZ47</f>
        <v>55</v>
      </c>
      <c r="BL41" s="295">
        <f>'Показатели и индикаторы'!CA47</f>
        <v>75</v>
      </c>
      <c r="BM41" s="295">
        <f>'Показатели и индикаторы'!CC47</f>
        <v>75</v>
      </c>
      <c r="BN41" s="295">
        <f>'Показатели и индикаторы'!CD47</f>
        <v>75</v>
      </c>
      <c r="BO41" s="295">
        <f>'Показатели и индикаторы'!CE47</f>
        <v>105</v>
      </c>
      <c r="BP41" s="295">
        <f>'Показатели и индикаторы'!CF47</f>
        <v>140</v>
      </c>
      <c r="BQ41" s="295">
        <f>'Показатели и индикаторы'!CH47</f>
        <v>145</v>
      </c>
      <c r="BR41" s="295">
        <f>'Показатели и индикаторы'!CI47</f>
        <v>140</v>
      </c>
      <c r="BS41" s="295">
        <f>'Показатели и индикаторы'!CJ47</f>
        <v>75</v>
      </c>
      <c r="BT41" s="295">
        <f>'Показатели и индикаторы'!CK47</f>
        <v>75</v>
      </c>
      <c r="BU41" s="295">
        <f>'Показатели и индикаторы'!CM47</f>
        <v>75</v>
      </c>
      <c r="BV41" s="295">
        <f>'Показатели и индикаторы'!CN47</f>
        <v>75</v>
      </c>
      <c r="BW41" s="295">
        <f>'Показатели и индикаторы'!CO47</f>
        <v>54</v>
      </c>
      <c r="BX41" s="295">
        <f>'Показатели и индикаторы'!CP47</f>
        <v>60</v>
      </c>
      <c r="BY41" s="295">
        <f>'Показатели и индикаторы'!CR47</f>
        <v>60</v>
      </c>
      <c r="BZ41" s="295">
        <f>'Показатели и индикаторы'!CS47</f>
        <v>60</v>
      </c>
    </row>
    <row r="42" spans="1:78" ht="31.5" x14ac:dyDescent="0.25">
      <c r="A42" s="292" t="s">
        <v>33</v>
      </c>
      <c r="B42" s="293" t="str">
        <f>'Показатели и индикаторы'!B48</f>
        <v>Численность студентов очной формы обучения, принятых на обучение по программам СПО по профессиям/ специальностям из перечня ТОП-50 в соответствующем году</v>
      </c>
      <c r="C42" s="294">
        <f>'Показатели и индикаторы'!C48</f>
        <v>801</v>
      </c>
      <c r="D42" s="294">
        <f>'Показатели и индикаторы'!D48</f>
        <v>1015</v>
      </c>
      <c r="E42" s="294">
        <f>'Показатели и индикаторы'!F48</f>
        <v>1235</v>
      </c>
      <c r="F42" s="294">
        <f>'Показатели и индикаторы'!G48</f>
        <v>1330</v>
      </c>
      <c r="G42" s="295">
        <f>'Показатели и индикаторы'!H48</f>
        <v>25</v>
      </c>
      <c r="H42" s="295">
        <f>'Показатели и индикаторы'!I48</f>
        <v>50</v>
      </c>
      <c r="I42" s="295">
        <f>'Показатели и индикаторы'!K48</f>
        <v>100</v>
      </c>
      <c r="J42" s="295">
        <f>'Показатели и индикаторы'!L48</f>
        <v>75</v>
      </c>
      <c r="K42" s="295">
        <f>'Показатели и индикаторы'!M48</f>
        <v>50</v>
      </c>
      <c r="L42" s="295">
        <f>'Показатели и индикаторы'!N48</f>
        <v>50</v>
      </c>
      <c r="M42" s="295">
        <f>'Показатели и индикаторы'!P48</f>
        <v>75</v>
      </c>
      <c r="N42" s="295">
        <f>'Показатели и индикаторы'!Q48</f>
        <v>100</v>
      </c>
      <c r="O42" s="295">
        <f>'Показатели и индикаторы'!R48</f>
        <v>0</v>
      </c>
      <c r="P42" s="295">
        <f>'Показатели и индикаторы'!S48</f>
        <v>0</v>
      </c>
      <c r="Q42" s="295">
        <f>'Показатели и индикаторы'!U48</f>
        <v>0</v>
      </c>
      <c r="R42" s="295">
        <f>'Показатели и индикаторы'!V48</f>
        <v>0</v>
      </c>
      <c r="S42" s="295">
        <f>'Показатели и индикаторы'!W48</f>
        <v>0</v>
      </c>
      <c r="T42" s="295">
        <f>'Показатели и индикаторы'!X48</f>
        <v>25</v>
      </c>
      <c r="U42" s="295">
        <f>'Показатели и индикаторы'!Z48</f>
        <v>25</v>
      </c>
      <c r="V42" s="295">
        <f>'Показатели и индикаторы'!AA48</f>
        <v>50</v>
      </c>
      <c r="W42" s="295">
        <f>'Показатели и индикаторы'!AB48</f>
        <v>125</v>
      </c>
      <c r="X42" s="295">
        <f>'Показатели и индикаторы'!AC48</f>
        <v>125</v>
      </c>
      <c r="Y42" s="295">
        <f>'Показатели и индикаторы'!AE48</f>
        <v>125</v>
      </c>
      <c r="Z42" s="295">
        <f>'Показатели и индикаторы'!AF48</f>
        <v>125</v>
      </c>
      <c r="AA42" s="295">
        <f>'Показатели и индикаторы'!AG48</f>
        <v>121</v>
      </c>
      <c r="AB42" s="295">
        <f>'Показатели и индикаторы'!AH48</f>
        <v>200</v>
      </c>
      <c r="AC42" s="295">
        <f>'Показатели и индикаторы'!AJ48</f>
        <v>200</v>
      </c>
      <c r="AD42" s="295">
        <f>'Показатели и индикаторы'!AK48</f>
        <v>200</v>
      </c>
      <c r="AE42" s="295">
        <f>'Показатели и индикаторы'!AL48</f>
        <v>0</v>
      </c>
      <c r="AF42" s="295">
        <f>'Показатели и индикаторы'!AM48</f>
        <v>0</v>
      </c>
      <c r="AG42" s="295">
        <f>'Показатели и индикаторы'!AO48</f>
        <v>0</v>
      </c>
      <c r="AH42" s="295">
        <f>'Показатели и индикаторы'!AP48</f>
        <v>0</v>
      </c>
      <c r="AI42" s="295">
        <f>'Показатели и индикаторы'!AQ48</f>
        <v>144</v>
      </c>
      <c r="AJ42" s="295">
        <f>'Показатели и индикаторы'!AR48</f>
        <v>125</v>
      </c>
      <c r="AK42" s="295">
        <f>'Показатели и индикаторы'!AT48</f>
        <v>150</v>
      </c>
      <c r="AL42" s="295">
        <f>'Показатели и индикаторы'!AU48</f>
        <v>140</v>
      </c>
      <c r="AM42" s="295">
        <f>'Показатели и индикаторы'!AV48</f>
        <v>0</v>
      </c>
      <c r="AN42" s="295">
        <f>'Показатели и индикаторы'!AW48</f>
        <v>0</v>
      </c>
      <c r="AO42" s="295">
        <f>'Показатели и индикаторы'!AY48</f>
        <v>0</v>
      </c>
      <c r="AP42" s="295">
        <f>'Показатели и индикаторы'!AZ48</f>
        <v>0</v>
      </c>
      <c r="AQ42" s="295">
        <f>'Показатели и индикаторы'!BA48</f>
        <v>25</v>
      </c>
      <c r="AR42" s="295">
        <f>'Показатели и индикаторы'!BB48</f>
        <v>50</v>
      </c>
      <c r="AS42" s="295">
        <f>'Показатели и индикаторы'!BD48</f>
        <v>75</v>
      </c>
      <c r="AT42" s="295">
        <f>'Показатели и индикаторы'!BE48</f>
        <v>125</v>
      </c>
      <c r="AU42" s="295">
        <f>'Показатели и индикаторы'!BF48</f>
        <v>0</v>
      </c>
      <c r="AV42" s="295">
        <f>'Показатели и индикаторы'!BG48</f>
        <v>0</v>
      </c>
      <c r="AW42" s="295">
        <f>'Показатели и индикаторы'!BI48</f>
        <v>0</v>
      </c>
      <c r="AX42" s="295">
        <f>'Показатели и индикаторы'!BJ48</f>
        <v>0</v>
      </c>
      <c r="AY42" s="295">
        <f>'Показатели и индикаторы'!BK48</f>
        <v>175</v>
      </c>
      <c r="AZ42" s="295">
        <f>'Показатели и индикаторы'!BL48</f>
        <v>200</v>
      </c>
      <c r="BA42" s="295">
        <f>'Показатели и индикаторы'!BN48</f>
        <v>225</v>
      </c>
      <c r="BB42" s="295">
        <f>'Показатели и индикаторы'!BO48</f>
        <v>200</v>
      </c>
      <c r="BC42" s="295">
        <f>'Показатели и индикаторы'!BP48</f>
        <v>72</v>
      </c>
      <c r="BD42" s="295">
        <f>'Показатели и индикаторы'!BQ48</f>
        <v>75</v>
      </c>
      <c r="BE42" s="295">
        <f>'Показатели и индикаторы'!BS48</f>
        <v>75</v>
      </c>
      <c r="BF42" s="295">
        <f>'Показатели и индикаторы'!BT48</f>
        <v>100</v>
      </c>
      <c r="BG42" s="295">
        <f>'Показатели и индикаторы'!BU48</f>
        <v>25</v>
      </c>
      <c r="BH42" s="295">
        <f>'Показатели и индикаторы'!BV48</f>
        <v>50</v>
      </c>
      <c r="BI42" s="295">
        <f>'Показатели и индикаторы'!BX48</f>
        <v>25</v>
      </c>
      <c r="BJ42" s="295">
        <f>'Показатели и индикаторы'!BY48</f>
        <v>75</v>
      </c>
      <c r="BK42" s="295">
        <f>'Показатели и индикаторы'!BZ48</f>
        <v>16</v>
      </c>
      <c r="BL42" s="295">
        <f>'Показатели и индикаторы'!CA48</f>
        <v>20</v>
      </c>
      <c r="BM42" s="295">
        <f>'Показатели и индикаторы'!CC48</f>
        <v>25</v>
      </c>
      <c r="BN42" s="295">
        <f>'Показатели и индикаторы'!CD48</f>
        <v>25</v>
      </c>
      <c r="BO42" s="295">
        <f>'Показатели и индикаторы'!CE48</f>
        <v>23</v>
      </c>
      <c r="BP42" s="295">
        <f>'Показатели и индикаторы'!CF48</f>
        <v>25</v>
      </c>
      <c r="BQ42" s="295">
        <f>'Показатели и индикаторы'!CH48</f>
        <v>95</v>
      </c>
      <c r="BR42" s="295">
        <f>'Показатели и индикаторы'!CI48</f>
        <v>90</v>
      </c>
      <c r="BS42" s="295">
        <f>'Показатели и индикаторы'!CJ48</f>
        <v>0</v>
      </c>
      <c r="BT42" s="295">
        <f>'Показатели и индикаторы'!CK48</f>
        <v>0</v>
      </c>
      <c r="BU42" s="295">
        <f>'Показатели и индикаторы'!CM48</f>
        <v>0</v>
      </c>
      <c r="BV42" s="295">
        <f>'Показатели и индикаторы'!CN48</f>
        <v>0</v>
      </c>
      <c r="BW42" s="295">
        <f>'Показатели и индикаторы'!CO48</f>
        <v>0</v>
      </c>
      <c r="BX42" s="295">
        <f>'Показатели и индикаторы'!CP48</f>
        <v>20</v>
      </c>
      <c r="BY42" s="295">
        <f>'Показатели и индикаторы'!CR48</f>
        <v>40</v>
      </c>
      <c r="BZ42" s="295">
        <f>'Показатели и индикаторы'!CS48</f>
        <v>25</v>
      </c>
    </row>
    <row r="43" spans="1:78" x14ac:dyDescent="0.25">
      <c r="A43" s="292" t="s">
        <v>36</v>
      </c>
      <c r="B43" s="293" t="str">
        <f>'Показатели и индикаторы'!B49</f>
        <v xml:space="preserve">Численность выпускников очной формы обучения (чел. за год) </v>
      </c>
      <c r="C43" s="294">
        <f>'Показатели и индикаторы'!C49</f>
        <v>2102</v>
      </c>
      <c r="D43" s="294">
        <f>'Показатели и индикаторы'!D49</f>
        <v>2368</v>
      </c>
      <c r="E43" s="294">
        <f>'Показатели и индикаторы'!F49</f>
        <v>2800</v>
      </c>
      <c r="F43" s="294">
        <f>'Показатели и индикаторы'!G49</f>
        <v>2633</v>
      </c>
      <c r="G43" s="295">
        <f>'Показатели и индикаторы'!H49</f>
        <v>136</v>
      </c>
      <c r="H43" s="295">
        <f>'Показатели и индикаторы'!I49</f>
        <v>253</v>
      </c>
      <c r="I43" s="295">
        <f>'Показатели и индикаторы'!K49</f>
        <v>236</v>
      </c>
      <c r="J43" s="295">
        <f>'Показатели и индикаторы'!L49</f>
        <v>197</v>
      </c>
      <c r="K43" s="295">
        <f>'Показатели и индикаторы'!M49</f>
        <v>93</v>
      </c>
      <c r="L43" s="295">
        <f>'Показатели и индикаторы'!N49</f>
        <v>145</v>
      </c>
      <c r="M43" s="295">
        <f>'Показатели и индикаторы'!P49</f>
        <v>188</v>
      </c>
      <c r="N43" s="295">
        <f>'Показатели и индикаторы'!Q49</f>
        <v>152</v>
      </c>
      <c r="O43" s="295">
        <f>'Показатели и индикаторы'!R49</f>
        <v>132</v>
      </c>
      <c r="P43" s="295">
        <f>'Показатели и индикаторы'!S49</f>
        <v>170</v>
      </c>
      <c r="Q43" s="295">
        <f>'Показатели и индикаторы'!U49</f>
        <v>170</v>
      </c>
      <c r="R43" s="295">
        <f>'Показатели и индикаторы'!V49</f>
        <v>170</v>
      </c>
      <c r="S43" s="295">
        <f>'Показатели и индикаторы'!W49</f>
        <v>60</v>
      </c>
      <c r="T43" s="295">
        <f>'Показатели и индикаторы'!X49</f>
        <v>79</v>
      </c>
      <c r="U43" s="295">
        <f>'Показатели и индикаторы'!Z49</f>
        <v>81</v>
      </c>
      <c r="V43" s="295">
        <f>'Показатели и индикаторы'!AA49</f>
        <v>113</v>
      </c>
      <c r="W43" s="295">
        <f>'Показатели и индикаторы'!AB49</f>
        <v>42</v>
      </c>
      <c r="X43" s="295">
        <f>'Показатели и индикаторы'!AC49</f>
        <v>64</v>
      </c>
      <c r="Y43" s="295">
        <f>'Показатели и индикаторы'!AE49</f>
        <v>126</v>
      </c>
      <c r="Z43" s="295">
        <f>'Показатели и индикаторы'!AF49</f>
        <v>124</v>
      </c>
      <c r="AA43" s="295">
        <f>'Показатели и индикаторы'!AG49</f>
        <v>264</v>
      </c>
      <c r="AB43" s="295">
        <f>'Показатели и индикаторы'!AH49</f>
        <v>330</v>
      </c>
      <c r="AC43" s="295">
        <f>'Показатели и индикаторы'!AJ49</f>
        <v>412</v>
      </c>
      <c r="AD43" s="295">
        <f>'Показатели и индикаторы'!AK49</f>
        <v>299</v>
      </c>
      <c r="AE43" s="295">
        <f>'Показатели и индикаторы'!AL49</f>
        <v>42</v>
      </c>
      <c r="AF43" s="295">
        <f>'Показатели и индикаторы'!AM49</f>
        <v>37</v>
      </c>
      <c r="AG43" s="295">
        <f>'Показатели и индикаторы'!AO49</f>
        <v>37</v>
      </c>
      <c r="AH43" s="295">
        <f>'Показатели и индикаторы'!AP49</f>
        <v>47</v>
      </c>
      <c r="AI43" s="295">
        <f>'Показатели и индикаторы'!AQ49</f>
        <v>173</v>
      </c>
      <c r="AJ43" s="295">
        <f>'Показатели и индикаторы'!AR49</f>
        <v>151</v>
      </c>
      <c r="AK43" s="295">
        <f>'Показатели и индикаторы'!AT49</f>
        <v>208</v>
      </c>
      <c r="AL43" s="295">
        <f>'Показатели и индикаторы'!AU49</f>
        <v>277</v>
      </c>
      <c r="AM43" s="295">
        <f>'Показатели и индикаторы'!AV49</f>
        <v>100</v>
      </c>
      <c r="AN43" s="295">
        <f>'Показатели и индикаторы'!AW49</f>
        <v>122</v>
      </c>
      <c r="AO43" s="295">
        <f>'Показатели и индикаторы'!AY49</f>
        <v>153</v>
      </c>
      <c r="AP43" s="295">
        <f>'Показатели и индикаторы'!AZ49</f>
        <v>187</v>
      </c>
      <c r="AQ43" s="295">
        <f>'Показатели и индикаторы'!BA49</f>
        <v>126</v>
      </c>
      <c r="AR43" s="295">
        <f>'Показатели и индикаторы'!BB49</f>
        <v>147</v>
      </c>
      <c r="AS43" s="295">
        <f>'Показатели и индикаторы'!BD49</f>
        <v>190</v>
      </c>
      <c r="AT43" s="295">
        <f>'Показатели и индикаторы'!BE49</f>
        <v>135</v>
      </c>
      <c r="AU43" s="295">
        <f>'Показатели и индикаторы'!BF49</f>
        <v>109</v>
      </c>
      <c r="AV43" s="295">
        <f>'Показатели и индикаторы'!BG49</f>
        <v>142</v>
      </c>
      <c r="AW43" s="295">
        <f>'Показатели и индикаторы'!BI49</f>
        <v>176</v>
      </c>
      <c r="AX43" s="295">
        <f>'Показатели и индикаторы'!BJ49</f>
        <v>142</v>
      </c>
      <c r="AY43" s="295">
        <f>'Показатели и индикаторы'!BK49</f>
        <v>274</v>
      </c>
      <c r="AZ43" s="295">
        <f>'Показатели и индикаторы'!BL49</f>
        <v>186</v>
      </c>
      <c r="BA43" s="295">
        <f>'Показатели и индикаторы'!BN49</f>
        <v>243</v>
      </c>
      <c r="BB43" s="295">
        <f>'Показатели и индикаторы'!BO49</f>
        <v>250</v>
      </c>
      <c r="BC43" s="295">
        <f>'Показатели и индикаторы'!BP49</f>
        <v>164</v>
      </c>
      <c r="BD43" s="295">
        <f>'Показатели и индикаторы'!BQ49</f>
        <v>200</v>
      </c>
      <c r="BE43" s="295">
        <f>'Показатели и индикаторы'!BS49</f>
        <v>180</v>
      </c>
      <c r="BF43" s="295">
        <f>'Показатели и индикаторы'!BT49</f>
        <v>180</v>
      </c>
      <c r="BG43" s="295">
        <f>'Показатели и индикаторы'!BU49</f>
        <v>78</v>
      </c>
      <c r="BH43" s="295">
        <f>'Показатели и индикаторы'!BV49</f>
        <v>65</v>
      </c>
      <c r="BI43" s="295">
        <f>'Показатели и индикаторы'!BX49</f>
        <v>100</v>
      </c>
      <c r="BJ43" s="295">
        <f>'Показатели и индикаторы'!BY49</f>
        <v>45</v>
      </c>
      <c r="BK43" s="295">
        <f>'Показатели и индикаторы'!BZ49</f>
        <v>78</v>
      </c>
      <c r="BL43" s="295">
        <f>'Показатели и индикаторы'!CA49</f>
        <v>86</v>
      </c>
      <c r="BM43" s="295">
        <f>'Показатели и индикаторы'!CC49</f>
        <v>69</v>
      </c>
      <c r="BN43" s="295">
        <f>'Показатели и индикаторы'!CD49</f>
        <v>58</v>
      </c>
      <c r="BO43" s="295">
        <f>'Показатели и индикаторы'!CE49</f>
        <v>108</v>
      </c>
      <c r="BP43" s="295">
        <f>'Показатели и индикаторы'!CF49</f>
        <v>76</v>
      </c>
      <c r="BQ43" s="295">
        <f>'Показатели и индикаторы'!CH49</f>
        <v>119</v>
      </c>
      <c r="BR43" s="295">
        <f>'Показатели и индикаторы'!CI49</f>
        <v>126</v>
      </c>
      <c r="BS43" s="295">
        <f>'Показатели и индикаторы'!CJ49</f>
        <v>37</v>
      </c>
      <c r="BT43" s="295">
        <f>'Показатели и индикаторы'!CK49</f>
        <v>42</v>
      </c>
      <c r="BU43" s="295">
        <f>'Показатели и индикаторы'!CM49</f>
        <v>61</v>
      </c>
      <c r="BV43" s="295">
        <f>'Показатели и индикаторы'!CN49</f>
        <v>76</v>
      </c>
      <c r="BW43" s="295">
        <f>'Показатели и индикаторы'!CO49</f>
        <v>86</v>
      </c>
      <c r="BX43" s="295">
        <f>'Показатели и индикаторы'!CP49</f>
        <v>73</v>
      </c>
      <c r="BY43" s="295">
        <f>'Показатели и индикаторы'!CR49</f>
        <v>51</v>
      </c>
      <c r="BZ43" s="295">
        <f>'Показатели и индикаторы'!CS49</f>
        <v>55</v>
      </c>
    </row>
    <row r="44" spans="1:78" x14ac:dyDescent="0.25">
      <c r="A44" s="292" t="s">
        <v>39</v>
      </c>
      <c r="B44" s="293" t="str">
        <f>'Показатели и индикаторы'!B50</f>
        <v>Численность выпускников, завершивших обучение по программам ТОП-50 (чел. за год)</v>
      </c>
      <c r="C44" s="294">
        <f>'Показатели и индикаторы'!C50</f>
        <v>0</v>
      </c>
      <c r="D44" s="294">
        <f>'Показатели и индикаторы'!D50</f>
        <v>16</v>
      </c>
      <c r="E44" s="294">
        <f>'Показатели и индикаторы'!F50</f>
        <v>49</v>
      </c>
      <c r="F44" s="294">
        <f>'Показатели и индикаторы'!G50</f>
        <v>238</v>
      </c>
      <c r="G44" s="295">
        <f>'Показатели и индикаторы'!H50</f>
        <v>0</v>
      </c>
      <c r="H44" s="295">
        <f>'Показатели и индикаторы'!I50</f>
        <v>0</v>
      </c>
      <c r="I44" s="295">
        <f>'Показатели и индикаторы'!K50</f>
        <v>0</v>
      </c>
      <c r="J44" s="295">
        <f>'Показатели и индикаторы'!L50</f>
        <v>0</v>
      </c>
      <c r="K44" s="295">
        <f>'Показатели и индикаторы'!M50</f>
        <v>0</v>
      </c>
      <c r="L44" s="295">
        <f>'Показатели и индикаторы'!N50</f>
        <v>0</v>
      </c>
      <c r="M44" s="295">
        <f>'Показатели и индикаторы'!P50</f>
        <v>0</v>
      </c>
      <c r="N44" s="295">
        <f>'Показатели и индикаторы'!Q50</f>
        <v>23</v>
      </c>
      <c r="O44" s="295">
        <f>'Показатели и индикаторы'!R50</f>
        <v>0</v>
      </c>
      <c r="P44" s="295">
        <f>'Показатели и индикаторы'!S50</f>
        <v>0</v>
      </c>
      <c r="Q44" s="295">
        <f>'Показатели и индикаторы'!U50</f>
        <v>0</v>
      </c>
      <c r="R44" s="295">
        <f>'Показатели и индикаторы'!V50</f>
        <v>0</v>
      </c>
      <c r="S44" s="295">
        <f>'Показатели и индикаторы'!W50</f>
        <v>0</v>
      </c>
      <c r="T44" s="295">
        <f>'Показатели и индикаторы'!X50</f>
        <v>0</v>
      </c>
      <c r="U44" s="295">
        <f>'Показатели и индикаторы'!Z50</f>
        <v>0</v>
      </c>
      <c r="V44" s="295">
        <f>'Показатели и индикаторы'!AA50</f>
        <v>0</v>
      </c>
      <c r="W44" s="295">
        <f>'Показатели и индикаторы'!AB50</f>
        <v>0</v>
      </c>
      <c r="X44" s="295">
        <f>'Показатели и индикаторы'!AC50</f>
        <v>0</v>
      </c>
      <c r="Y44" s="295">
        <f>'Показатели и индикаторы'!AE50</f>
        <v>0</v>
      </c>
      <c r="Z44" s="295">
        <f>'Показатели и индикаторы'!AF50</f>
        <v>40</v>
      </c>
      <c r="AA44" s="295">
        <f>'Показатели и индикаторы'!AG50</f>
        <v>0</v>
      </c>
      <c r="AB44" s="295">
        <f>'Показатели и индикаторы'!AH50</f>
        <v>0</v>
      </c>
      <c r="AC44" s="295">
        <f>'Показатели и индикаторы'!AJ50</f>
        <v>0</v>
      </c>
      <c r="AD44" s="295">
        <f>'Показатели и индикаторы'!AK50</f>
        <v>48</v>
      </c>
      <c r="AE44" s="295">
        <f>'Показатели и индикаторы'!AL50</f>
        <v>0</v>
      </c>
      <c r="AF44" s="295">
        <f>'Показатели и индикаторы'!AM50</f>
        <v>0</v>
      </c>
      <c r="AG44" s="295">
        <f>'Показатели и индикаторы'!AO50</f>
        <v>0</v>
      </c>
      <c r="AH44" s="295">
        <f>'Показатели и индикаторы'!AP50</f>
        <v>0</v>
      </c>
      <c r="AI44" s="295">
        <f>'Показатели и индикаторы'!AQ50</f>
        <v>0</v>
      </c>
      <c r="AJ44" s="295">
        <f>'Показатели и индикаторы'!AR50</f>
        <v>0</v>
      </c>
      <c r="AK44" s="295">
        <f>'Показатели и индикаторы'!AT50</f>
        <v>0</v>
      </c>
      <c r="AL44" s="295">
        <f>'Показатели и индикаторы'!AU50</f>
        <v>0</v>
      </c>
      <c r="AM44" s="295">
        <f>'Показатели и индикаторы'!AV50</f>
        <v>0</v>
      </c>
      <c r="AN44" s="295">
        <f>'Показатели и индикаторы'!AW50</f>
        <v>0</v>
      </c>
      <c r="AO44" s="295">
        <f>'Показатели и индикаторы'!AY50</f>
        <v>0</v>
      </c>
      <c r="AP44" s="295">
        <f>'Показатели и индикаторы'!AZ50</f>
        <v>0</v>
      </c>
      <c r="AQ44" s="295">
        <f>'Показатели и индикаторы'!BA50</f>
        <v>0</v>
      </c>
      <c r="AR44" s="295">
        <f>'Показатели и индикаторы'!BB50</f>
        <v>0</v>
      </c>
      <c r="AS44" s="295">
        <f>'Показатели и индикаторы'!BD50</f>
        <v>0</v>
      </c>
      <c r="AT44" s="295">
        <f>'Показатели и индикаторы'!BE50</f>
        <v>0</v>
      </c>
      <c r="AU44" s="295">
        <f>'Показатели и индикаторы'!BF50</f>
        <v>0</v>
      </c>
      <c r="AV44" s="295">
        <f>'Показатели и индикаторы'!BG50</f>
        <v>0</v>
      </c>
      <c r="AW44" s="295">
        <f>'Показатели и индикаторы'!BI50</f>
        <v>0</v>
      </c>
      <c r="AX44" s="295">
        <f>'Показатели и индикаторы'!BJ50</f>
        <v>0</v>
      </c>
      <c r="AY44" s="295">
        <f>'Показатели и индикаторы'!BK50</f>
        <v>0</v>
      </c>
      <c r="AZ44" s="295">
        <f>'Показатели и индикаторы'!BL50</f>
        <v>0</v>
      </c>
      <c r="BA44" s="295">
        <f>'Показатели и индикаторы'!BN50</f>
        <v>16</v>
      </c>
      <c r="BB44" s="295">
        <f>'Показатели и индикаторы'!BO50</f>
        <v>90</v>
      </c>
      <c r="BC44" s="295">
        <f>'Показатели и индикаторы'!BP50</f>
        <v>0</v>
      </c>
      <c r="BD44" s="295">
        <f>'Показатели и индикаторы'!BQ50</f>
        <v>0</v>
      </c>
      <c r="BE44" s="295">
        <f>'Показатели и индикаторы'!BS50</f>
        <v>0</v>
      </c>
      <c r="BF44" s="295">
        <f>'Показатели и индикаторы'!BT50</f>
        <v>17</v>
      </c>
      <c r="BG44" s="295">
        <f>'Показатели и индикаторы'!BU50</f>
        <v>0</v>
      </c>
      <c r="BH44" s="295">
        <f>'Показатели и индикаторы'!BV50</f>
        <v>0</v>
      </c>
      <c r="BI44" s="295">
        <f>'Показатели и индикаторы'!BX50</f>
        <v>0</v>
      </c>
      <c r="BJ44" s="295">
        <f>'Показатели и индикаторы'!BY50</f>
        <v>0</v>
      </c>
      <c r="BK44" s="295">
        <f>'Показатели и индикаторы'!BZ50</f>
        <v>0</v>
      </c>
      <c r="BL44" s="295">
        <f>'Показатели и индикаторы'!CA50</f>
        <v>0</v>
      </c>
      <c r="BM44" s="295">
        <f>'Показатели и индикаторы'!CC50</f>
        <v>18</v>
      </c>
      <c r="BN44" s="295">
        <f>'Показатели и индикаторы'!CD50</f>
        <v>0</v>
      </c>
      <c r="BO44" s="295">
        <f>'Показатели и индикаторы'!CE50</f>
        <v>0</v>
      </c>
      <c r="BP44" s="295">
        <f>'Показатели и индикаторы'!CF50</f>
        <v>16</v>
      </c>
      <c r="BQ44" s="295">
        <f>'Показатели и индикаторы'!CH50</f>
        <v>15</v>
      </c>
      <c r="BR44" s="295">
        <f>'Показатели и индикаторы'!CI50</f>
        <v>20</v>
      </c>
      <c r="BS44" s="295">
        <f>'Показатели и индикаторы'!CJ50</f>
        <v>0</v>
      </c>
      <c r="BT44" s="295">
        <f>'Показатели и индикаторы'!CK50</f>
        <v>0</v>
      </c>
      <c r="BU44" s="295">
        <f>'Показатели и индикаторы'!CM50</f>
        <v>0</v>
      </c>
      <c r="BV44" s="295">
        <f>'Показатели и индикаторы'!CN50</f>
        <v>0</v>
      </c>
      <c r="BW44" s="295">
        <f>'Показатели и индикаторы'!CO50</f>
        <v>0</v>
      </c>
      <c r="BX44" s="295">
        <f>'Показатели и индикаторы'!CP50</f>
        <v>0</v>
      </c>
      <c r="BY44" s="295">
        <f>'Показатели и индикаторы'!CR50</f>
        <v>0</v>
      </c>
      <c r="BZ44" s="295">
        <f>'Показатели и индикаторы'!CS50</f>
        <v>0</v>
      </c>
    </row>
    <row r="45" spans="1:78" ht="31.5" x14ac:dyDescent="0.25">
      <c r="A45" s="292" t="s">
        <v>667</v>
      </c>
      <c r="B45" s="293" t="str">
        <f>'Показатели и индикаторы'!B51</f>
        <v>из них - численность выпускников очной формы обучения, завершивших обучение по программам ТОП-50 (чел. за год)</v>
      </c>
      <c r="C45" s="294">
        <f>'Показатели и индикаторы'!C51</f>
        <v>0</v>
      </c>
      <c r="D45" s="294">
        <f>'Показатели и индикаторы'!D51</f>
        <v>16</v>
      </c>
      <c r="E45" s="294">
        <f>'Показатели и индикаторы'!F51</f>
        <v>49</v>
      </c>
      <c r="F45" s="294">
        <f>'Показатели и индикаторы'!G51</f>
        <v>238</v>
      </c>
      <c r="G45" s="295">
        <f>'Показатели и индикаторы'!H51</f>
        <v>0</v>
      </c>
      <c r="H45" s="295">
        <f>'Показатели и индикаторы'!I51</f>
        <v>0</v>
      </c>
      <c r="I45" s="295">
        <f>'Показатели и индикаторы'!K51</f>
        <v>0</v>
      </c>
      <c r="J45" s="295">
        <f>'Показатели и индикаторы'!L51</f>
        <v>0</v>
      </c>
      <c r="K45" s="295">
        <f>'Показатели и индикаторы'!M51</f>
        <v>0</v>
      </c>
      <c r="L45" s="295">
        <f>'Показатели и индикаторы'!N51</f>
        <v>0</v>
      </c>
      <c r="M45" s="295">
        <f>'Показатели и индикаторы'!P51</f>
        <v>0</v>
      </c>
      <c r="N45" s="295">
        <f>'Показатели и индикаторы'!Q51</f>
        <v>23</v>
      </c>
      <c r="O45" s="295">
        <f>'Показатели и индикаторы'!R51</f>
        <v>0</v>
      </c>
      <c r="P45" s="295">
        <f>'Показатели и индикаторы'!S51</f>
        <v>0</v>
      </c>
      <c r="Q45" s="295">
        <f>'Показатели и индикаторы'!U51</f>
        <v>0</v>
      </c>
      <c r="R45" s="295">
        <f>'Показатели и индикаторы'!V51</f>
        <v>0</v>
      </c>
      <c r="S45" s="295">
        <f>'Показатели и индикаторы'!W51</f>
        <v>0</v>
      </c>
      <c r="T45" s="295">
        <f>'Показатели и индикаторы'!X51</f>
        <v>0</v>
      </c>
      <c r="U45" s="295">
        <f>'Показатели и индикаторы'!Z51</f>
        <v>0</v>
      </c>
      <c r="V45" s="295">
        <f>'Показатели и индикаторы'!AA51</f>
        <v>0</v>
      </c>
      <c r="W45" s="295">
        <f>'Показатели и индикаторы'!AB51</f>
        <v>0</v>
      </c>
      <c r="X45" s="295">
        <f>'Показатели и индикаторы'!AC51</f>
        <v>0</v>
      </c>
      <c r="Y45" s="295">
        <f>'Показатели и индикаторы'!AE51</f>
        <v>0</v>
      </c>
      <c r="Z45" s="295">
        <f>'Показатели и индикаторы'!AF51</f>
        <v>40</v>
      </c>
      <c r="AA45" s="295">
        <f>'Показатели и индикаторы'!AG51</f>
        <v>0</v>
      </c>
      <c r="AB45" s="295">
        <f>'Показатели и индикаторы'!AH51</f>
        <v>0</v>
      </c>
      <c r="AC45" s="295">
        <f>'Показатели и индикаторы'!AJ51</f>
        <v>0</v>
      </c>
      <c r="AD45" s="295">
        <f>'Показатели и индикаторы'!AK51</f>
        <v>48</v>
      </c>
      <c r="AE45" s="295">
        <f>'Показатели и индикаторы'!AL51</f>
        <v>0</v>
      </c>
      <c r="AF45" s="295">
        <f>'Показатели и индикаторы'!AM51</f>
        <v>0</v>
      </c>
      <c r="AG45" s="295">
        <f>'Показатели и индикаторы'!AO51</f>
        <v>0</v>
      </c>
      <c r="AH45" s="295">
        <f>'Показатели и индикаторы'!AP51</f>
        <v>0</v>
      </c>
      <c r="AI45" s="295">
        <f>'Показатели и индикаторы'!AQ51</f>
        <v>0</v>
      </c>
      <c r="AJ45" s="295">
        <f>'Показатели и индикаторы'!AR51</f>
        <v>0</v>
      </c>
      <c r="AK45" s="295">
        <f>'Показатели и индикаторы'!AT51</f>
        <v>0</v>
      </c>
      <c r="AL45" s="295">
        <f>'Показатели и индикаторы'!AU51</f>
        <v>0</v>
      </c>
      <c r="AM45" s="295">
        <f>'Показатели и индикаторы'!AV51</f>
        <v>0</v>
      </c>
      <c r="AN45" s="295">
        <f>'Показатели и индикаторы'!AW51</f>
        <v>0</v>
      </c>
      <c r="AO45" s="295">
        <f>'Показатели и индикаторы'!AY51</f>
        <v>0</v>
      </c>
      <c r="AP45" s="295">
        <f>'Показатели и индикаторы'!AZ51</f>
        <v>0</v>
      </c>
      <c r="AQ45" s="295">
        <f>'Показатели и индикаторы'!BA51</f>
        <v>0</v>
      </c>
      <c r="AR45" s="295">
        <f>'Показатели и индикаторы'!BB51</f>
        <v>0</v>
      </c>
      <c r="AS45" s="295">
        <f>'Показатели и индикаторы'!BD51</f>
        <v>0</v>
      </c>
      <c r="AT45" s="295">
        <f>'Показатели и индикаторы'!BE51</f>
        <v>0</v>
      </c>
      <c r="AU45" s="295">
        <f>'Показатели и индикаторы'!BF51</f>
        <v>0</v>
      </c>
      <c r="AV45" s="295">
        <f>'Показатели и индикаторы'!BG51</f>
        <v>0</v>
      </c>
      <c r="AW45" s="295">
        <f>'Показатели и индикаторы'!BI51</f>
        <v>0</v>
      </c>
      <c r="AX45" s="295">
        <f>'Показатели и индикаторы'!BJ51</f>
        <v>0</v>
      </c>
      <c r="AY45" s="295">
        <f>'Показатели и индикаторы'!BK51</f>
        <v>0</v>
      </c>
      <c r="AZ45" s="295">
        <f>'Показатели и индикаторы'!BL51</f>
        <v>0</v>
      </c>
      <c r="BA45" s="295">
        <f>'Показатели и индикаторы'!BN51</f>
        <v>16</v>
      </c>
      <c r="BB45" s="295">
        <f>'Показатели и индикаторы'!BO51</f>
        <v>90</v>
      </c>
      <c r="BC45" s="295">
        <f>'Показатели и индикаторы'!BP51</f>
        <v>0</v>
      </c>
      <c r="BD45" s="295">
        <f>'Показатели и индикаторы'!BQ51</f>
        <v>0</v>
      </c>
      <c r="BE45" s="295">
        <f>'Показатели и индикаторы'!BS51</f>
        <v>0</v>
      </c>
      <c r="BF45" s="295">
        <f>'Показатели и индикаторы'!BT51</f>
        <v>17</v>
      </c>
      <c r="BG45" s="295">
        <f>'Показатели и индикаторы'!BU51</f>
        <v>0</v>
      </c>
      <c r="BH45" s="295">
        <f>'Показатели и индикаторы'!BV51</f>
        <v>0</v>
      </c>
      <c r="BI45" s="295">
        <f>'Показатели и индикаторы'!BX51</f>
        <v>0</v>
      </c>
      <c r="BJ45" s="295">
        <f>'Показатели и индикаторы'!BY51</f>
        <v>0</v>
      </c>
      <c r="BK45" s="295">
        <f>'Показатели и индикаторы'!BZ51</f>
        <v>0</v>
      </c>
      <c r="BL45" s="295">
        <f>'Показатели и индикаторы'!CA51</f>
        <v>0</v>
      </c>
      <c r="BM45" s="295">
        <f>'Показатели и индикаторы'!CC51</f>
        <v>18</v>
      </c>
      <c r="BN45" s="295">
        <f>'Показатели и индикаторы'!CD51</f>
        <v>0</v>
      </c>
      <c r="BO45" s="295">
        <f>'Показатели и индикаторы'!CE51</f>
        <v>0</v>
      </c>
      <c r="BP45" s="295">
        <f>'Показатели и индикаторы'!CF51</f>
        <v>16</v>
      </c>
      <c r="BQ45" s="295">
        <f>'Показатели и индикаторы'!CH51</f>
        <v>15</v>
      </c>
      <c r="BR45" s="295">
        <f>'Показатели и индикаторы'!CI51</f>
        <v>20</v>
      </c>
      <c r="BS45" s="295">
        <f>'Показатели и индикаторы'!CJ51</f>
        <v>0</v>
      </c>
      <c r="BT45" s="295">
        <f>'Показатели и индикаторы'!CK51</f>
        <v>0</v>
      </c>
      <c r="BU45" s="295">
        <f>'Показатели и индикаторы'!CM51</f>
        <v>0</v>
      </c>
      <c r="BV45" s="295">
        <f>'Показатели и индикаторы'!CN51</f>
        <v>0</v>
      </c>
      <c r="BW45" s="295">
        <f>'Показатели и индикаторы'!CO51</f>
        <v>0</v>
      </c>
      <c r="BX45" s="295">
        <f>'Показатели и индикаторы'!CP51</f>
        <v>0</v>
      </c>
      <c r="BY45" s="295">
        <f>'Показатели и индикаторы'!CR51</f>
        <v>0</v>
      </c>
      <c r="BZ45" s="295">
        <f>'Показатели и индикаторы'!CS51</f>
        <v>0</v>
      </c>
    </row>
    <row r="46" spans="1:78" ht="47.25" x14ac:dyDescent="0.25">
      <c r="A46" s="292" t="s">
        <v>668</v>
      </c>
      <c r="B46" s="293" t="str">
        <f>'Показатели и индикаторы'!B52</f>
        <v>из них - получивших сертификат в независимых центрах оценки и сертификации квалификаций или получивших «медаль профессионализма» в соответствии со стандартами «WS» (чел. за год)</v>
      </c>
      <c r="C46" s="294">
        <f>'Показатели и индикаторы'!C52</f>
        <v>0</v>
      </c>
      <c r="D46" s="294">
        <f>'Показатели и индикаторы'!D52</f>
        <v>0</v>
      </c>
      <c r="E46" s="294">
        <f>'Показатели и индикаторы'!F52</f>
        <v>11</v>
      </c>
      <c r="F46" s="294">
        <f>'Показатели и индикаторы'!G52</f>
        <v>26</v>
      </c>
      <c r="G46" s="295">
        <f>'Показатели и индикаторы'!H52</f>
        <v>0</v>
      </c>
      <c r="H46" s="295">
        <f>'Показатели и индикаторы'!I52</f>
        <v>0</v>
      </c>
      <c r="I46" s="295">
        <f>'Показатели и индикаторы'!K52</f>
        <v>0</v>
      </c>
      <c r="J46" s="295">
        <f>'Показатели и индикаторы'!L52</f>
        <v>0</v>
      </c>
      <c r="K46" s="295">
        <f>'Показатели и индикаторы'!M52</f>
        <v>0</v>
      </c>
      <c r="L46" s="295">
        <f>'Показатели и индикаторы'!N52</f>
        <v>0</v>
      </c>
      <c r="M46" s="295">
        <f>'Показатели и индикаторы'!P52</f>
        <v>0</v>
      </c>
      <c r="N46" s="295">
        <f>'Показатели и индикаторы'!Q52</f>
        <v>4</v>
      </c>
      <c r="O46" s="295">
        <f>'Показатели и индикаторы'!R52</f>
        <v>0</v>
      </c>
      <c r="P46" s="295">
        <f>'Показатели и индикаторы'!S52</f>
        <v>0</v>
      </c>
      <c r="Q46" s="295">
        <f>'Показатели и индикаторы'!U52</f>
        <v>0</v>
      </c>
      <c r="R46" s="295">
        <f>'Показатели и индикаторы'!V52</f>
        <v>0</v>
      </c>
      <c r="S46" s="295">
        <f>'Показатели и индикаторы'!W52</f>
        <v>0</v>
      </c>
      <c r="T46" s="295">
        <f>'Показатели и индикаторы'!X52</f>
        <v>0</v>
      </c>
      <c r="U46" s="295">
        <f>'Показатели и индикаторы'!Z52</f>
        <v>0</v>
      </c>
      <c r="V46" s="295">
        <f>'Показатели и индикаторы'!AA52</f>
        <v>0</v>
      </c>
      <c r="W46" s="295">
        <f>'Показатели и индикаторы'!AB52</f>
        <v>0</v>
      </c>
      <c r="X46" s="295">
        <f>'Показатели и индикаторы'!AC52</f>
        <v>0</v>
      </c>
      <c r="Y46" s="295">
        <f>'Показатели и индикаторы'!AE52</f>
        <v>0</v>
      </c>
      <c r="Z46" s="295">
        <f>'Показатели и индикаторы'!AF52</f>
        <v>1</v>
      </c>
      <c r="AA46" s="295">
        <f>'Показатели и индикаторы'!AG52</f>
        <v>0</v>
      </c>
      <c r="AB46" s="295">
        <f>'Показатели и индикаторы'!AH52</f>
        <v>0</v>
      </c>
      <c r="AC46" s="295">
        <f>'Показатели и индикаторы'!AJ52</f>
        <v>10</v>
      </c>
      <c r="AD46" s="295">
        <f>'Показатели и индикаторы'!AK52</f>
        <v>20</v>
      </c>
      <c r="AE46" s="295">
        <f>'Показатели и индикаторы'!AL52</f>
        <v>0</v>
      </c>
      <c r="AF46" s="295">
        <f>'Показатели и индикаторы'!AM52</f>
        <v>0</v>
      </c>
      <c r="AG46" s="295">
        <f>'Показатели и индикаторы'!AO52</f>
        <v>0</v>
      </c>
      <c r="AH46" s="295">
        <f>'Показатели и индикаторы'!AP52</f>
        <v>0</v>
      </c>
      <c r="AI46" s="295">
        <f>'Показатели и индикаторы'!AQ52</f>
        <v>0</v>
      </c>
      <c r="AJ46" s="295">
        <f>'Показатели и индикаторы'!AR52</f>
        <v>0</v>
      </c>
      <c r="AK46" s="295">
        <f>'Показатели и индикаторы'!AT52</f>
        <v>0</v>
      </c>
      <c r="AL46" s="295">
        <f>'Показатели и индикаторы'!AU52</f>
        <v>0</v>
      </c>
      <c r="AM46" s="295">
        <f>'Показатели и индикаторы'!AV52</f>
        <v>0</v>
      </c>
      <c r="AN46" s="295">
        <f>'Показатели и индикаторы'!AW52</f>
        <v>0</v>
      </c>
      <c r="AO46" s="295">
        <f>'Показатели и индикаторы'!AY52</f>
        <v>0</v>
      </c>
      <c r="AP46" s="295">
        <f>'Показатели и индикаторы'!AZ52</f>
        <v>0</v>
      </c>
      <c r="AQ46" s="295">
        <f>'Показатели и индикаторы'!BA52</f>
        <v>0</v>
      </c>
      <c r="AR46" s="295">
        <f>'Показатели и индикаторы'!BB52</f>
        <v>0</v>
      </c>
      <c r="AS46" s="295">
        <f>'Показатели и индикаторы'!BD52</f>
        <v>0</v>
      </c>
      <c r="AT46" s="295">
        <f>'Показатели и индикаторы'!BE52</f>
        <v>0</v>
      </c>
      <c r="AU46" s="295">
        <f>'Показатели и индикаторы'!BF52</f>
        <v>0</v>
      </c>
      <c r="AV46" s="295">
        <f>'Показатели и индикаторы'!BG52</f>
        <v>0</v>
      </c>
      <c r="AW46" s="295">
        <f>'Показатели и индикаторы'!BI52</f>
        <v>0</v>
      </c>
      <c r="AX46" s="295">
        <f>'Показатели и индикаторы'!BJ52</f>
        <v>0</v>
      </c>
      <c r="AY46" s="295">
        <f>'Показатели и индикаторы'!BK52</f>
        <v>0</v>
      </c>
      <c r="AZ46" s="295">
        <f>'Показатели и индикаторы'!BL52</f>
        <v>0</v>
      </c>
      <c r="BA46" s="295">
        <f>'Показатели и индикаторы'!BN52</f>
        <v>0</v>
      </c>
      <c r="BB46" s="295">
        <f>'Показатели и индикаторы'!BO52</f>
        <v>0</v>
      </c>
      <c r="BC46" s="295">
        <f>'Показатели и индикаторы'!BP52</f>
        <v>0</v>
      </c>
      <c r="BD46" s="295">
        <f>'Показатели и индикаторы'!BQ52</f>
        <v>0</v>
      </c>
      <c r="BE46" s="295">
        <f>'Показатели и индикаторы'!BS52</f>
        <v>0</v>
      </c>
      <c r="BF46" s="295">
        <f>'Показатели и индикаторы'!BT52</f>
        <v>0</v>
      </c>
      <c r="BG46" s="295">
        <f>'Показатели и индикаторы'!BU52</f>
        <v>0</v>
      </c>
      <c r="BH46" s="295">
        <f>'Показатели и индикаторы'!BV52</f>
        <v>0</v>
      </c>
      <c r="BI46" s="295">
        <f>'Показатели и индикаторы'!BX52</f>
        <v>0</v>
      </c>
      <c r="BJ46" s="295">
        <f>'Показатели и индикаторы'!BY52</f>
        <v>0</v>
      </c>
      <c r="BK46" s="295">
        <f>'Показатели и индикаторы'!BZ52</f>
        <v>0</v>
      </c>
      <c r="BL46" s="295">
        <f>'Показатели и индикаторы'!CA52</f>
        <v>0</v>
      </c>
      <c r="BM46" s="295">
        <f>'Показатели и индикаторы'!CC52</f>
        <v>1</v>
      </c>
      <c r="BN46" s="295">
        <f>'Показатели и индикаторы'!CD52</f>
        <v>1</v>
      </c>
      <c r="BO46" s="295">
        <f>'Показатели и индикаторы'!CE52</f>
        <v>0</v>
      </c>
      <c r="BP46" s="295">
        <f>'Показатели и индикаторы'!CF52</f>
        <v>0</v>
      </c>
      <c r="BQ46" s="295">
        <f>'Показатели и индикаторы'!CH52</f>
        <v>0</v>
      </c>
      <c r="BR46" s="295">
        <f>'Показатели и индикаторы'!CI52</f>
        <v>0</v>
      </c>
      <c r="BS46" s="295">
        <f>'Показатели и индикаторы'!CJ52</f>
        <v>0</v>
      </c>
      <c r="BT46" s="295">
        <f>'Показатели и индикаторы'!CK52</f>
        <v>0</v>
      </c>
      <c r="BU46" s="295">
        <f>'Показатели и индикаторы'!CM52</f>
        <v>0</v>
      </c>
      <c r="BV46" s="295">
        <f>'Показатели и индикаторы'!CN52</f>
        <v>0</v>
      </c>
      <c r="BW46" s="295">
        <f>'Показатели и индикаторы'!CO52</f>
        <v>0</v>
      </c>
      <c r="BX46" s="295">
        <f>'Показатели и индикаторы'!CP52</f>
        <v>0</v>
      </c>
      <c r="BY46" s="295">
        <f>'Показатели и индикаторы'!CR52</f>
        <v>0</v>
      </c>
      <c r="BZ46" s="295">
        <f>'Показатели и индикаторы'!CS52</f>
        <v>0</v>
      </c>
    </row>
    <row r="47" spans="1:78" ht="31.5" x14ac:dyDescent="0.25">
      <c r="A47" s="292" t="s">
        <v>41</v>
      </c>
      <c r="B47" s="293" t="str">
        <f>'Показатели и индикаторы'!B53</f>
        <v xml:space="preserve">Численность выпускников очной формы обучения, участвующих в демонстрационном экзамене (чел. за год) </v>
      </c>
      <c r="C47" s="294">
        <f>'Показатели и индикаторы'!C53</f>
        <v>110</v>
      </c>
      <c r="D47" s="294" t="str">
        <f>'Показатели и индикаторы'!D53</f>
        <v>356 (не менее  350)</v>
      </c>
      <c r="E47" s="294" t="str">
        <f>'Показатели и индикаторы'!F53</f>
        <v>577 (не менее  500)</v>
      </c>
      <c r="F47" s="294" t="str">
        <f>'Показатели и индикаторы'!G53</f>
        <v>802 (не менее  700)</v>
      </c>
      <c r="G47" s="295">
        <f>'Показатели и индикаторы'!H53</f>
        <v>0</v>
      </c>
      <c r="H47" s="295">
        <f>'Показатели и индикаторы'!I53</f>
        <v>16</v>
      </c>
      <c r="I47" s="295">
        <f>'Показатели и индикаторы'!K53</f>
        <v>32</v>
      </c>
      <c r="J47" s="295">
        <f>'Показатели и индикаторы'!L53</f>
        <v>48</v>
      </c>
      <c r="K47" s="295">
        <f>'Показатели и индикаторы'!M53</f>
        <v>0</v>
      </c>
      <c r="L47" s="295">
        <f>'Показатели и индикаторы'!N53</f>
        <v>14</v>
      </c>
      <c r="M47" s="295">
        <f>'Показатели и индикаторы'!P53</f>
        <v>36</v>
      </c>
      <c r="N47" s="295">
        <f>'Показатели и индикаторы'!Q53</f>
        <v>39</v>
      </c>
      <c r="O47" s="295">
        <f>'Показатели и индикаторы'!R53</f>
        <v>0</v>
      </c>
      <c r="P47" s="295">
        <f>'Показатели и индикаторы'!S53</f>
        <v>0</v>
      </c>
      <c r="Q47" s="295">
        <f>'Показатели и индикаторы'!U53</f>
        <v>20</v>
      </c>
      <c r="R47" s="295">
        <f>'Показатели и индикаторы'!V53</f>
        <v>20</v>
      </c>
      <c r="S47" s="295">
        <f>'Показатели и индикаторы'!W53</f>
        <v>0</v>
      </c>
      <c r="T47" s="295">
        <f>'Показатели и индикаторы'!X53</f>
        <v>21</v>
      </c>
      <c r="U47" s="295">
        <f>'Показатели и индикаторы'!Z53</f>
        <v>46</v>
      </c>
      <c r="V47" s="295">
        <f>'Показатели и индикаторы'!AA53</f>
        <v>47</v>
      </c>
      <c r="W47" s="295">
        <f>'Показатели и индикаторы'!AB53</f>
        <v>12</v>
      </c>
      <c r="X47" s="295">
        <f>'Показатели и индикаторы'!AC53</f>
        <v>21</v>
      </c>
      <c r="Y47" s="295">
        <f>'Показатели и индикаторы'!AE53</f>
        <v>14</v>
      </c>
      <c r="Z47" s="295">
        <f>'Показатели и индикаторы'!AF53</f>
        <v>40</v>
      </c>
      <c r="AA47" s="295">
        <f>'Показатели и индикаторы'!AG53</f>
        <v>17</v>
      </c>
      <c r="AB47" s="295">
        <f>'Показатели и индикаторы'!AH53</f>
        <v>28</v>
      </c>
      <c r="AC47" s="295">
        <f>'Показатели и индикаторы'!AJ53</f>
        <v>40</v>
      </c>
      <c r="AD47" s="295">
        <f>'Показатели и индикаторы'!AK53</f>
        <v>48</v>
      </c>
      <c r="AE47" s="295">
        <f>'Показатели и индикаторы'!AL53</f>
        <v>0</v>
      </c>
      <c r="AF47" s="295">
        <f>'Показатели и индикаторы'!AM53</f>
        <v>0</v>
      </c>
      <c r="AG47" s="295">
        <f>'Показатели и индикаторы'!AO53</f>
        <v>0</v>
      </c>
      <c r="AH47" s="295">
        <f>'Показатели и индикаторы'!AP53</f>
        <v>0</v>
      </c>
      <c r="AI47" s="295">
        <f>'Показатели и индикаторы'!AQ53</f>
        <v>13</v>
      </c>
      <c r="AJ47" s="295">
        <f>'Показатели и индикаторы'!AR53</f>
        <v>18</v>
      </c>
      <c r="AK47" s="295">
        <f>'Показатели и индикаторы'!AT53</f>
        <v>28</v>
      </c>
      <c r="AL47" s="295">
        <f>'Показатели и индикаторы'!AU53</f>
        <v>75</v>
      </c>
      <c r="AM47" s="295">
        <f>'Показатели и индикаторы'!AV53</f>
        <v>0</v>
      </c>
      <c r="AN47" s="295">
        <f>'Показатели и индикаторы'!AW53</f>
        <v>0</v>
      </c>
      <c r="AO47" s="295">
        <f>'Показатели и индикаторы'!AY53</f>
        <v>20</v>
      </c>
      <c r="AP47" s="295">
        <f>'Показатели и индикаторы'!AZ53</f>
        <v>20</v>
      </c>
      <c r="AQ47" s="295">
        <f>'Показатели и индикаторы'!BA53</f>
        <v>16</v>
      </c>
      <c r="AR47" s="295">
        <f>'Показатели и индикаторы'!BB53</f>
        <v>20</v>
      </c>
      <c r="AS47" s="295">
        <f>'Показатели и индикаторы'!BD53</f>
        <v>40</v>
      </c>
      <c r="AT47" s="295">
        <f>'Показатели и индикаторы'!BE53</f>
        <v>60</v>
      </c>
      <c r="AU47" s="295">
        <f>'Показатели и индикаторы'!BF53</f>
        <v>0</v>
      </c>
      <c r="AV47" s="295">
        <f>'Показатели и индикаторы'!BG53</f>
        <v>66</v>
      </c>
      <c r="AW47" s="295">
        <f>'Показатели и индикаторы'!BI53</f>
        <v>96</v>
      </c>
      <c r="AX47" s="295">
        <f>'Показатели и индикаторы'!BJ53</f>
        <v>96</v>
      </c>
      <c r="AY47" s="295">
        <f>'Показатели и индикаторы'!BK53</f>
        <v>25</v>
      </c>
      <c r="AZ47" s="295">
        <f>'Показатели и индикаторы'!BL53</f>
        <v>32</v>
      </c>
      <c r="BA47" s="295">
        <f>'Показатели и индикаторы'!BN53</f>
        <v>45</v>
      </c>
      <c r="BB47" s="295">
        <f>'Показатели и индикаторы'!BO53</f>
        <v>90</v>
      </c>
      <c r="BC47" s="295">
        <f>'Показатели и индикаторы'!BP53</f>
        <v>18</v>
      </c>
      <c r="BD47" s="295">
        <f>'Показатели и индикаторы'!BQ53</f>
        <v>37</v>
      </c>
      <c r="BE47" s="295">
        <f>'Показатели и индикаторы'!BS53</f>
        <v>28</v>
      </c>
      <c r="BF47" s="295">
        <f>'Показатели и индикаторы'!BT53</f>
        <v>48</v>
      </c>
      <c r="BG47" s="295">
        <f>'Показатели и индикаторы'!BU53</f>
        <v>0</v>
      </c>
      <c r="BH47" s="295">
        <f>'Показатели и индикаторы'!BV53</f>
        <v>16</v>
      </c>
      <c r="BI47" s="295">
        <f>'Показатели и индикаторы'!BX53</f>
        <v>18</v>
      </c>
      <c r="BJ47" s="295">
        <f>'Показатели и индикаторы'!BY53</f>
        <v>18</v>
      </c>
      <c r="BK47" s="295">
        <f>'Показатели и индикаторы'!BZ53</f>
        <v>0</v>
      </c>
      <c r="BL47" s="295">
        <f>'Показатели и индикаторы'!CA53</f>
        <v>0</v>
      </c>
      <c r="BM47" s="295">
        <f>'Показатели и индикаторы'!CC53</f>
        <v>18</v>
      </c>
      <c r="BN47" s="295">
        <f>'Показатели и индикаторы'!CD53</f>
        <v>15</v>
      </c>
      <c r="BO47" s="295">
        <f>'Показатели и индикаторы'!CE53</f>
        <v>9</v>
      </c>
      <c r="BP47" s="295">
        <f>'Показатели и индикаторы'!CF53</f>
        <v>13</v>
      </c>
      <c r="BQ47" s="295">
        <f>'Показатели и индикаторы'!CH53</f>
        <v>35</v>
      </c>
      <c r="BR47" s="295">
        <f>'Показатели и индикаторы'!CI53</f>
        <v>42</v>
      </c>
      <c r="BS47" s="295">
        <f>'Показатели и индикаторы'!CJ53</f>
        <v>0</v>
      </c>
      <c r="BT47" s="295">
        <f>'Показатели и индикаторы'!CK53</f>
        <v>42</v>
      </c>
      <c r="BU47" s="295">
        <f>'Показатели и индикаторы'!CM53</f>
        <v>61</v>
      </c>
      <c r="BV47" s="295">
        <f>'Показатели и индикаторы'!CN53</f>
        <v>76</v>
      </c>
      <c r="BW47" s="295">
        <f>'Показатели и индикаторы'!CO53</f>
        <v>0</v>
      </c>
      <c r="BX47" s="295">
        <f>'Показатели и индикаторы'!CP53</f>
        <v>12</v>
      </c>
      <c r="BY47" s="295">
        <f>'Показатели и индикаторы'!CR53</f>
        <v>0</v>
      </c>
      <c r="BZ47" s="295">
        <f>'Показатели и индикаторы'!CS53</f>
        <v>20</v>
      </c>
    </row>
    <row r="48" spans="1:78" ht="31.5" x14ac:dyDescent="0.25">
      <c r="A48" s="292" t="s">
        <v>43</v>
      </c>
      <c r="B48" s="293" t="str">
        <f>'Показатели и индикаторы'!B54</f>
        <v>из них - количество выпускников очной формы обучения, успешно сдавших демонстрационный экзамен (чел. за год)</v>
      </c>
      <c r="C48" s="294">
        <f>'Показатели и индикаторы'!C54</f>
        <v>109</v>
      </c>
      <c r="D48" s="294" t="str">
        <f>'Показатели и индикаторы'!D54</f>
        <v>351 (не менее  350)</v>
      </c>
      <c r="E48" s="294" t="str">
        <f>'Показатели и индикаторы'!F54</f>
        <v>575 (не менее  498)</v>
      </c>
      <c r="F48" s="294" t="str">
        <f>'Показатели и индикаторы'!G54</f>
        <v>794 (не менее  690)</v>
      </c>
      <c r="G48" s="295">
        <f>'Показатели и индикаторы'!H54</f>
        <v>0</v>
      </c>
      <c r="H48" s="295">
        <f>'Показатели и индикаторы'!I54</f>
        <v>16</v>
      </c>
      <c r="I48" s="295">
        <f>'Показатели и индикаторы'!K54</f>
        <v>32</v>
      </c>
      <c r="J48" s="295">
        <f>'Показатели и индикаторы'!L54</f>
        <v>48</v>
      </c>
      <c r="K48" s="295">
        <f>'Показатели и индикаторы'!M54</f>
        <v>0</v>
      </c>
      <c r="L48" s="295">
        <f>'Показатели и индикаторы'!N54</f>
        <v>14</v>
      </c>
      <c r="M48" s="295">
        <f>'Показатели и индикаторы'!P54</f>
        <v>36</v>
      </c>
      <c r="N48" s="295">
        <f>'Показатели и индикаторы'!Q54</f>
        <v>39</v>
      </c>
      <c r="O48" s="289">
        <f>'Показатели и индикаторы'!R54</f>
        <v>0</v>
      </c>
      <c r="P48" s="289">
        <f>'Показатели и индикаторы'!S54</f>
        <v>0</v>
      </c>
      <c r="Q48" s="295">
        <f>'Показатели и индикаторы'!U54</f>
        <v>20</v>
      </c>
      <c r="R48" s="295">
        <f>'Показатели и индикаторы'!V54</f>
        <v>20</v>
      </c>
      <c r="S48" s="295">
        <f>'Показатели и индикаторы'!W54</f>
        <v>0</v>
      </c>
      <c r="T48" s="295">
        <f>'Показатели и индикаторы'!X54</f>
        <v>21</v>
      </c>
      <c r="U48" s="295">
        <f>'Показатели и индикаторы'!Z54</f>
        <v>46</v>
      </c>
      <c r="V48" s="295">
        <f>'Показатели и индикаторы'!AA54</f>
        <v>47</v>
      </c>
      <c r="W48" s="295">
        <f>'Показатели и индикаторы'!AB54</f>
        <v>12</v>
      </c>
      <c r="X48" s="295">
        <f>'Показатели и индикаторы'!AC54</f>
        <v>21</v>
      </c>
      <c r="Y48" s="295">
        <f>'Показатели и индикаторы'!AE54</f>
        <v>14</v>
      </c>
      <c r="Z48" s="295">
        <f>'Показатели и индикаторы'!AF54</f>
        <v>40</v>
      </c>
      <c r="AA48" s="295">
        <f>'Показатели и индикаторы'!AG54</f>
        <v>17</v>
      </c>
      <c r="AB48" s="295">
        <f>'Показатели и индикаторы'!AH54</f>
        <v>28</v>
      </c>
      <c r="AC48" s="295">
        <f>'Показатели и индикаторы'!AJ54</f>
        <v>40</v>
      </c>
      <c r="AD48" s="295">
        <f>'Показатели и индикаторы'!AK54</f>
        <v>48</v>
      </c>
      <c r="AE48" s="295">
        <f>'Показатели и индикаторы'!AL54</f>
        <v>0</v>
      </c>
      <c r="AF48" s="295">
        <f>'Показатели и индикаторы'!AM54</f>
        <v>0</v>
      </c>
      <c r="AG48" s="295">
        <f>'Показатели и индикаторы'!AO54</f>
        <v>0</v>
      </c>
      <c r="AH48" s="295">
        <f>'Показатели и индикаторы'!AP54</f>
        <v>0</v>
      </c>
      <c r="AI48" s="295">
        <f>'Показатели и индикаторы'!AQ54</f>
        <v>12</v>
      </c>
      <c r="AJ48" s="295">
        <f>'Показатели и индикаторы'!AR54</f>
        <v>17</v>
      </c>
      <c r="AK48" s="295">
        <f>'Показатели и индикаторы'!AT54</f>
        <v>26</v>
      </c>
      <c r="AL48" s="295">
        <f>'Показатели и индикаторы'!AU54</f>
        <v>70</v>
      </c>
      <c r="AM48" s="295">
        <f>'Показатели и индикаторы'!AV54</f>
        <v>0</v>
      </c>
      <c r="AN48" s="295">
        <f>'Показатели и индикаторы'!AW54</f>
        <v>0</v>
      </c>
      <c r="AO48" s="295">
        <f>'Показатели и индикаторы'!AY54</f>
        <v>20</v>
      </c>
      <c r="AP48" s="295">
        <f>'Показатели и индикаторы'!AZ54</f>
        <v>20</v>
      </c>
      <c r="AQ48" s="295">
        <f>'Показатели и индикаторы'!BA54</f>
        <v>16</v>
      </c>
      <c r="AR48" s="295">
        <f>'Показатели и индикаторы'!BB54</f>
        <v>20</v>
      </c>
      <c r="AS48" s="295">
        <f>'Показатели и индикаторы'!BD54</f>
        <v>40</v>
      </c>
      <c r="AT48" s="295">
        <f>'Показатели и индикаторы'!BE54</f>
        <v>60</v>
      </c>
      <c r="AU48" s="295">
        <f>'Показатели и индикаторы'!BF54</f>
        <v>0</v>
      </c>
      <c r="AV48" s="295">
        <f>'Показатели и индикаторы'!BG54</f>
        <v>66</v>
      </c>
      <c r="AW48" s="295">
        <f>'Показатели и индикаторы'!BI54</f>
        <v>96</v>
      </c>
      <c r="AX48" s="295">
        <f>'Показатели и индикаторы'!BJ54</f>
        <v>96</v>
      </c>
      <c r="AY48" s="295">
        <f>'Показатели и индикаторы'!BK54</f>
        <v>25</v>
      </c>
      <c r="AZ48" s="295">
        <f>'Показатели и индикаторы'!BL54</f>
        <v>31</v>
      </c>
      <c r="BA48" s="295">
        <f>'Показатели и индикаторы'!BN54</f>
        <v>45</v>
      </c>
      <c r="BB48" s="295">
        <f>'Показатели и индикаторы'!BO54</f>
        <v>90</v>
      </c>
      <c r="BC48" s="295">
        <f>'Показатели и индикаторы'!BP54</f>
        <v>18</v>
      </c>
      <c r="BD48" s="295">
        <f>'Показатели и индикаторы'!BQ54</f>
        <v>37</v>
      </c>
      <c r="BE48" s="295">
        <f>'Показатели и индикаторы'!BS54</f>
        <v>28</v>
      </c>
      <c r="BF48" s="295">
        <f>'Показатели и индикаторы'!BT54</f>
        <v>48</v>
      </c>
      <c r="BG48" s="295">
        <f>'Показатели и индикаторы'!BU54</f>
        <v>0</v>
      </c>
      <c r="BH48" s="295">
        <f>'Показатели и индикаторы'!BV54</f>
        <v>16</v>
      </c>
      <c r="BI48" s="295">
        <f>'Показатели и индикаторы'!BX54</f>
        <v>18</v>
      </c>
      <c r="BJ48" s="295">
        <f>'Показатели и индикаторы'!BY54</f>
        <v>18</v>
      </c>
      <c r="BK48" s="295">
        <f>'Показатели и индикаторы'!BZ54</f>
        <v>0</v>
      </c>
      <c r="BL48" s="295">
        <f>'Показатели и индикаторы'!CA54</f>
        <v>0</v>
      </c>
      <c r="BM48" s="295">
        <f>'Показатели и индикаторы'!CC54</f>
        <v>18</v>
      </c>
      <c r="BN48" s="295">
        <f>'Показатели и индикаторы'!CD54</f>
        <v>15</v>
      </c>
      <c r="BO48" s="295">
        <f>'Показатели и индикаторы'!CE54</f>
        <v>9</v>
      </c>
      <c r="BP48" s="295">
        <f>'Показатели и индикаторы'!CF54</f>
        <v>10</v>
      </c>
      <c r="BQ48" s="295">
        <f>'Показатели и индикаторы'!CH54</f>
        <v>35</v>
      </c>
      <c r="BR48" s="295">
        <f>'Показатели и индикаторы'!CI54</f>
        <v>42</v>
      </c>
      <c r="BS48" s="295">
        <f>'Показатели и индикаторы'!CJ54</f>
        <v>0</v>
      </c>
      <c r="BT48" s="295">
        <f>'Показатели и индикаторы'!CK54</f>
        <v>42</v>
      </c>
      <c r="BU48" s="295">
        <f>'Показатели и индикаторы'!CM54</f>
        <v>61</v>
      </c>
      <c r="BV48" s="295">
        <f>'Показатели и индикаторы'!CN54</f>
        <v>76</v>
      </c>
      <c r="BW48" s="295">
        <f>'Показатели и индикаторы'!CO54</f>
        <v>0</v>
      </c>
      <c r="BX48" s="295">
        <f>'Показатели и индикаторы'!CP54</f>
        <v>12</v>
      </c>
      <c r="BY48" s="295">
        <f>'Показатели и индикаторы'!CR54</f>
        <v>0</v>
      </c>
      <c r="BZ48" s="295">
        <f>'Показатели и индикаторы'!CS54</f>
        <v>17</v>
      </c>
    </row>
    <row r="49" spans="1:78" ht="31.5" x14ac:dyDescent="0.25">
      <c r="A49" s="292" t="s">
        <v>45</v>
      </c>
      <c r="B49" s="293" t="str">
        <f>'Показатели и индикаторы'!B55</f>
        <v>Численность выпускников, продемонстрировавших уровень подготовки, соответствующий̆ стандартам WS Россия (чел. за год)</v>
      </c>
      <c r="C49" s="294">
        <f>'Показатели и индикаторы'!C55</f>
        <v>15</v>
      </c>
      <c r="D49" s="294">
        <f>'Показатели и индикаторы'!D55</f>
        <v>58</v>
      </c>
      <c r="E49" s="294">
        <f>'Показатели и индикаторы'!F55</f>
        <v>93</v>
      </c>
      <c r="F49" s="294">
        <f>'Показатели и индикаторы'!G55</f>
        <v>151</v>
      </c>
      <c r="G49" s="295">
        <f>'Показатели и индикаторы'!H55</f>
        <v>0</v>
      </c>
      <c r="H49" s="295">
        <f>'Показатели и индикаторы'!I55</f>
        <v>0</v>
      </c>
      <c r="I49" s="295">
        <f>'Показатели и индикаторы'!K55</f>
        <v>3</v>
      </c>
      <c r="J49" s="295">
        <f>'Показатели и индикаторы'!L55</f>
        <v>5</v>
      </c>
      <c r="K49" s="295">
        <f>'Показатели и индикаторы'!M55</f>
        <v>0</v>
      </c>
      <c r="L49" s="295">
        <f>'Показатели и индикаторы'!N55</f>
        <v>0</v>
      </c>
      <c r="M49" s="295">
        <f>'Показатели и индикаторы'!P55</f>
        <v>4</v>
      </c>
      <c r="N49" s="295">
        <f>'Показатели и индикаторы'!Q55</f>
        <v>5</v>
      </c>
      <c r="O49" s="295">
        <f>'Показатели и индикаторы'!R55</f>
        <v>0</v>
      </c>
      <c r="P49" s="295">
        <f>'Показатели и индикаторы'!S55</f>
        <v>0</v>
      </c>
      <c r="Q49" s="295">
        <f>'Показатели и индикаторы'!U55</f>
        <v>3</v>
      </c>
      <c r="R49" s="295">
        <f>'Показатели и индикаторы'!V55</f>
        <v>4</v>
      </c>
      <c r="S49" s="295">
        <f>'Показатели и индикаторы'!W55</f>
        <v>0</v>
      </c>
      <c r="T49" s="295">
        <f>'Показатели и индикаторы'!X55</f>
        <v>1</v>
      </c>
      <c r="U49" s="295">
        <f>'Показатели и индикаторы'!Z55</f>
        <v>3</v>
      </c>
      <c r="V49" s="295">
        <f>'Показатели и индикаторы'!AA55</f>
        <v>4</v>
      </c>
      <c r="W49" s="295">
        <f>'Показатели и индикаторы'!AB55</f>
        <v>12</v>
      </c>
      <c r="X49" s="295">
        <f>'Показатели и индикаторы'!AC55</f>
        <v>20</v>
      </c>
      <c r="Y49" s="295">
        <f>'Показатели и индикаторы'!AE55</f>
        <v>13</v>
      </c>
      <c r="Z49" s="295">
        <f>'Показатели и индикаторы'!AF55</f>
        <v>38</v>
      </c>
      <c r="AA49" s="295">
        <f>'Показатели и индикаторы'!AG55</f>
        <v>1</v>
      </c>
      <c r="AB49" s="295">
        <f>'Показатели и индикаторы'!AH55</f>
        <v>0</v>
      </c>
      <c r="AC49" s="295">
        <f>'Показатели и индикаторы'!AJ55</f>
        <v>5</v>
      </c>
      <c r="AD49" s="295">
        <f>'Показатели и индикаторы'!AK55</f>
        <v>7</v>
      </c>
      <c r="AE49" s="295">
        <f>'Показатели и индикаторы'!AL55</f>
        <v>0</v>
      </c>
      <c r="AF49" s="298">
        <f>'Показатели и индикаторы'!AM55</f>
        <v>0</v>
      </c>
      <c r="AG49" s="298">
        <f>'Показатели и индикаторы'!AO55</f>
        <v>0</v>
      </c>
      <c r="AH49" s="298">
        <f>'Показатели и индикаторы'!AP55</f>
        <v>0</v>
      </c>
      <c r="AI49" s="295">
        <f>'Показатели и индикаторы'!AQ55</f>
        <v>0</v>
      </c>
      <c r="AJ49" s="298">
        <f>'Показатели и индикаторы'!AR55</f>
        <v>0</v>
      </c>
      <c r="AK49" s="298">
        <f>'Показатели и индикаторы'!AT55</f>
        <v>4</v>
      </c>
      <c r="AL49" s="298">
        <f>'Показатели и индикаторы'!AU55</f>
        <v>11</v>
      </c>
      <c r="AM49" s="295">
        <f>'Показатели и индикаторы'!AV55</f>
        <v>0</v>
      </c>
      <c r="AN49" s="295">
        <f>'Показатели и индикаторы'!AW55</f>
        <v>0</v>
      </c>
      <c r="AO49" s="295">
        <f>'Показатели и индикаторы'!AY55</f>
        <v>3</v>
      </c>
      <c r="AP49" s="295">
        <f>'Показатели и индикаторы'!AZ55</f>
        <v>4</v>
      </c>
      <c r="AQ49" s="295">
        <f>'Показатели и индикаторы'!BA55</f>
        <v>0</v>
      </c>
      <c r="AR49" s="295">
        <f>'Показатели и индикаторы'!BB55</f>
        <v>0</v>
      </c>
      <c r="AS49" s="295">
        <f>'Показатели и индикаторы'!BD55</f>
        <v>6</v>
      </c>
      <c r="AT49" s="295">
        <f>'Показатели и индикаторы'!BE55</f>
        <v>9</v>
      </c>
      <c r="AU49" s="295">
        <f>'Показатели и индикаторы'!BF55</f>
        <v>0</v>
      </c>
      <c r="AV49" s="295">
        <f>'Показатели и индикаторы'!BG55</f>
        <v>20</v>
      </c>
      <c r="AW49" s="295">
        <f>'Показатели и индикаторы'!BI55</f>
        <v>25</v>
      </c>
      <c r="AX49" s="295">
        <f>'Показатели и индикаторы'!BJ55</f>
        <v>25</v>
      </c>
      <c r="AY49" s="295">
        <f>'Показатели и индикаторы'!BK55</f>
        <v>2</v>
      </c>
      <c r="AZ49" s="295">
        <f>'Показатели и индикаторы'!BL55</f>
        <v>4</v>
      </c>
      <c r="BA49" s="295">
        <f>'Показатели и индикаторы'!BN55</f>
        <v>4</v>
      </c>
      <c r="BB49" s="295">
        <f>'Показатели и индикаторы'!BO55</f>
        <v>9</v>
      </c>
      <c r="BC49" s="295">
        <f>'Показатели и индикаторы'!BP55</f>
        <v>0</v>
      </c>
      <c r="BD49" s="295">
        <f>'Показатели и индикаторы'!BQ55</f>
        <v>13</v>
      </c>
      <c r="BE49" s="295">
        <f>'Показатели и индикаторы'!BS55</f>
        <v>6</v>
      </c>
      <c r="BF49" s="295">
        <f>'Показатели и индикаторы'!BT55</f>
        <v>8</v>
      </c>
      <c r="BG49" s="295">
        <f>'Показатели и индикаторы'!BU55</f>
        <v>0</v>
      </c>
      <c r="BH49" s="295">
        <f>'Показатели и индикаторы'!BV55</f>
        <v>0</v>
      </c>
      <c r="BI49" s="295">
        <f>'Показатели и индикаторы'!BX55</f>
        <v>1</v>
      </c>
      <c r="BJ49" s="295">
        <f>'Показатели и индикаторы'!BY55</f>
        <v>2</v>
      </c>
      <c r="BK49" s="295">
        <f>'Показатели и индикаторы'!BZ55</f>
        <v>0</v>
      </c>
      <c r="BL49" s="295">
        <f>'Показатели и индикаторы'!CA55</f>
        <v>0</v>
      </c>
      <c r="BM49" s="295">
        <f>'Показатели и индикаторы'!CC55</f>
        <v>2</v>
      </c>
      <c r="BN49" s="295">
        <f>'Показатели и индикаторы'!CD55</f>
        <v>2</v>
      </c>
      <c r="BO49" s="295">
        <f>'Показатели и индикаторы'!CE55</f>
        <v>0</v>
      </c>
      <c r="BP49" s="295">
        <f>'Показатели и индикаторы'!CF55</f>
        <v>0</v>
      </c>
      <c r="BQ49" s="295">
        <f>'Показатели и индикаторы'!CH55</f>
        <v>3</v>
      </c>
      <c r="BR49" s="295">
        <f>'Показатели и индикаторы'!CI55</f>
        <v>5</v>
      </c>
      <c r="BS49" s="295">
        <f>'Показатели и индикаторы'!CJ55</f>
        <v>0</v>
      </c>
      <c r="BT49" s="295">
        <f>'Показатели и индикаторы'!CK55</f>
        <v>0</v>
      </c>
      <c r="BU49" s="295">
        <f>'Показатели и индикаторы'!CM55</f>
        <v>8</v>
      </c>
      <c r="BV49" s="295">
        <f>'Показатели и индикаторы'!CN55</f>
        <v>11</v>
      </c>
      <c r="BW49" s="295">
        <f>'Показатели и индикаторы'!CO55</f>
        <v>0</v>
      </c>
      <c r="BX49" s="295">
        <f>'Показатели и индикаторы'!CP55</f>
        <v>0</v>
      </c>
      <c r="BY49" s="295">
        <f>'Показатели и индикаторы'!CR55</f>
        <v>0</v>
      </c>
      <c r="BZ49" s="295">
        <f>'Показатели и индикаторы'!CS55</f>
        <v>2</v>
      </c>
    </row>
    <row r="50" spans="1:78" s="160" customFormat="1" ht="47.25" x14ac:dyDescent="0.25">
      <c r="A50" s="292" t="s">
        <v>669</v>
      </c>
      <c r="B50" s="296" t="str">
        <f>'Показатели и индикаторы'!B56</f>
        <v>Доля выпускников, продемонстрировавших уровень подготовки, соответствующий̆ стандартам WS Россия, в общей численности выпускников очной формы обучения, участвующих в демонстрационном экзамене (%)</v>
      </c>
      <c r="C50" s="157">
        <f>'Показатели и индикаторы'!C56</f>
        <v>0.13636363636363635</v>
      </c>
      <c r="D50" s="157" t="str">
        <f>'Показатели и индикаторы'!D56</f>
        <v/>
      </c>
      <c r="E50" s="157" t="str">
        <f>'Показатели и индикаторы'!F56</f>
        <v/>
      </c>
      <c r="F50" s="157" t="str">
        <f>'Показатели и индикаторы'!G56</f>
        <v/>
      </c>
      <c r="G50" s="157" t="str">
        <f>'Показатели и индикаторы'!H56</f>
        <v/>
      </c>
      <c r="H50" s="157">
        <f>'Показатели и индикаторы'!I56</f>
        <v>0</v>
      </c>
      <c r="I50" s="157">
        <f>'Показатели и индикаторы'!K56</f>
        <v>9.375E-2</v>
      </c>
      <c r="J50" s="157">
        <f>'Показатели и индикаторы'!L56</f>
        <v>0.10416666666666667</v>
      </c>
      <c r="K50" s="157" t="str">
        <f>'Показатели и индикаторы'!M56</f>
        <v/>
      </c>
      <c r="L50" s="157">
        <f>'Показатели и индикаторы'!N56</f>
        <v>0</v>
      </c>
      <c r="M50" s="157">
        <f>'Показатели и индикаторы'!P56</f>
        <v>0.1111111111111111</v>
      </c>
      <c r="N50" s="157">
        <f>'Показатели и индикаторы'!Q56</f>
        <v>0.12820512820512819</v>
      </c>
      <c r="O50" s="157" t="str">
        <f>'Показатели и индикаторы'!R56</f>
        <v/>
      </c>
      <c r="P50" s="157" t="str">
        <f>'Показатели и индикаторы'!S56</f>
        <v/>
      </c>
      <c r="Q50" s="157">
        <f>'Показатели и индикаторы'!U56</f>
        <v>0.15</v>
      </c>
      <c r="R50" s="157">
        <f>'Показатели и индикаторы'!V56</f>
        <v>0.2</v>
      </c>
      <c r="S50" s="157" t="str">
        <f>'Показатели и индикаторы'!W56</f>
        <v/>
      </c>
      <c r="T50" s="157">
        <f>'Показатели и индикаторы'!X56</f>
        <v>4.7619047619047616E-2</v>
      </c>
      <c r="U50" s="157">
        <f>'Показатели и индикаторы'!Z56</f>
        <v>6.5217391304347824E-2</v>
      </c>
      <c r="V50" s="157">
        <f>'Показатели и индикаторы'!AA56</f>
        <v>8.5106382978723402E-2</v>
      </c>
      <c r="W50" s="157">
        <f>'Показатели и индикаторы'!AB56</f>
        <v>1</v>
      </c>
      <c r="X50" s="157">
        <f>'Показатели и индикаторы'!AC56</f>
        <v>0.95238095238095233</v>
      </c>
      <c r="Y50" s="157">
        <f>'Показатели и индикаторы'!AE56</f>
        <v>0.9285714285714286</v>
      </c>
      <c r="Z50" s="157">
        <f>'Показатели и индикаторы'!AF56</f>
        <v>0.95</v>
      </c>
      <c r="AA50" s="157">
        <f>'Показатели и индикаторы'!AG56</f>
        <v>5.8823529411764705E-2</v>
      </c>
      <c r="AB50" s="157">
        <f>'Показатели и индикаторы'!AH56</f>
        <v>0</v>
      </c>
      <c r="AC50" s="157">
        <f>'Показатели и индикаторы'!AJ56</f>
        <v>0.125</v>
      </c>
      <c r="AD50" s="157">
        <f>'Показатели и индикаторы'!AK56</f>
        <v>0.14583333333333334</v>
      </c>
      <c r="AE50" s="157" t="str">
        <f>'Показатели и индикаторы'!AL56</f>
        <v/>
      </c>
      <c r="AF50" s="157" t="str">
        <f>'Показатели и индикаторы'!AM56</f>
        <v/>
      </c>
      <c r="AG50" s="157" t="str">
        <f>'Показатели и индикаторы'!AO56</f>
        <v/>
      </c>
      <c r="AH50" s="157" t="str">
        <f>'Показатели и индикаторы'!AP56</f>
        <v/>
      </c>
      <c r="AI50" s="157">
        <f>'Показатели и индикаторы'!AQ56</f>
        <v>0</v>
      </c>
      <c r="AJ50" s="157">
        <f>'Показатели и индикаторы'!AR56</f>
        <v>0</v>
      </c>
      <c r="AK50" s="157">
        <f>'Показатели и индикаторы'!AT56</f>
        <v>0.14285714285714285</v>
      </c>
      <c r="AL50" s="157">
        <f>'Показатели и индикаторы'!AU56</f>
        <v>0.14666666666666667</v>
      </c>
      <c r="AM50" s="157" t="str">
        <f>'Показатели и индикаторы'!AV56</f>
        <v/>
      </c>
      <c r="AN50" s="157" t="str">
        <f>'Показатели и индикаторы'!AW56</f>
        <v/>
      </c>
      <c r="AO50" s="157">
        <f>'Показатели и индикаторы'!AY56</f>
        <v>0.15</v>
      </c>
      <c r="AP50" s="157">
        <f>'Показатели и индикаторы'!AZ56</f>
        <v>0.2</v>
      </c>
      <c r="AQ50" s="157">
        <f>'Показатели и индикаторы'!BA56</f>
        <v>0</v>
      </c>
      <c r="AR50" s="157">
        <f>'Показатели и индикаторы'!BB56</f>
        <v>0</v>
      </c>
      <c r="AS50" s="157">
        <f>'Показатели и индикаторы'!BD56</f>
        <v>0.15</v>
      </c>
      <c r="AT50" s="157">
        <f>'Показатели и индикаторы'!BE56</f>
        <v>0.15</v>
      </c>
      <c r="AU50" s="157" t="str">
        <f>'Показатели и индикаторы'!BF56</f>
        <v/>
      </c>
      <c r="AV50" s="157">
        <f>'Показатели и индикаторы'!BG56</f>
        <v>0.30303030303030304</v>
      </c>
      <c r="AW50" s="157">
        <f>'Показатели и индикаторы'!BI56</f>
        <v>0.26041666666666669</v>
      </c>
      <c r="AX50" s="157">
        <f>'Показатели и индикаторы'!BJ56</f>
        <v>0.26041666666666669</v>
      </c>
      <c r="AY50" s="157">
        <f>'Показатели и индикаторы'!BK56</f>
        <v>0.08</v>
      </c>
      <c r="AZ50" s="157">
        <f>'Показатели и индикаторы'!BL56</f>
        <v>0.125</v>
      </c>
      <c r="BA50" s="157">
        <f>'Показатели и индикаторы'!BN56</f>
        <v>8.8888888888888892E-2</v>
      </c>
      <c r="BB50" s="157">
        <f>'Показатели и индикаторы'!BO56</f>
        <v>0.1</v>
      </c>
      <c r="BC50" s="157">
        <f>'Показатели и индикаторы'!BP56</f>
        <v>0</v>
      </c>
      <c r="BD50" s="157">
        <f>'Показатели и индикаторы'!BQ56</f>
        <v>0.35135135135135137</v>
      </c>
      <c r="BE50" s="157">
        <f>'Показатели и индикаторы'!BS56</f>
        <v>0.21428571428571427</v>
      </c>
      <c r="BF50" s="157">
        <f>'Показатели и индикаторы'!BT56</f>
        <v>0.16666666666666666</v>
      </c>
      <c r="BG50" s="157" t="str">
        <f>'Показатели и индикаторы'!BU56</f>
        <v/>
      </c>
      <c r="BH50" s="157">
        <f>'Показатели и индикаторы'!BV56</f>
        <v>0</v>
      </c>
      <c r="BI50" s="157">
        <f>'Показатели и индикаторы'!BX56</f>
        <v>5.5555555555555552E-2</v>
      </c>
      <c r="BJ50" s="157">
        <f>'Показатели и индикаторы'!BY56</f>
        <v>0.1111111111111111</v>
      </c>
      <c r="BK50" s="157" t="str">
        <f>'Показатели и индикаторы'!BZ56</f>
        <v/>
      </c>
      <c r="BL50" s="157" t="str">
        <f>'Показатели и индикаторы'!CA56</f>
        <v/>
      </c>
      <c r="BM50" s="157">
        <f>'Показатели и индикаторы'!CC56</f>
        <v>0.1111111111111111</v>
      </c>
      <c r="BN50" s="157">
        <f>'Показатели и индикаторы'!CD56</f>
        <v>0.13333333333333333</v>
      </c>
      <c r="BO50" s="157">
        <f>'Показатели и индикаторы'!CE56</f>
        <v>0</v>
      </c>
      <c r="BP50" s="157">
        <f>'Показатели и индикаторы'!CF56</f>
        <v>0</v>
      </c>
      <c r="BQ50" s="157">
        <f>'Показатели и индикаторы'!CH56</f>
        <v>8.5714285714285715E-2</v>
      </c>
      <c r="BR50" s="157">
        <f>'Показатели и индикаторы'!CI56</f>
        <v>0.11904761904761904</v>
      </c>
      <c r="BS50" s="157" t="str">
        <f>'Показатели и индикаторы'!CJ56</f>
        <v/>
      </c>
      <c r="BT50" s="157">
        <f>'Показатели и индикаторы'!CK56</f>
        <v>0</v>
      </c>
      <c r="BU50" s="157">
        <f>'Показатели и индикаторы'!CM56</f>
        <v>0.13114754098360656</v>
      </c>
      <c r="BV50" s="157">
        <f>'Показатели и индикаторы'!CN56</f>
        <v>0.14473684210526316</v>
      </c>
      <c r="BW50" s="157" t="str">
        <f>'Показатели и индикаторы'!CO56</f>
        <v/>
      </c>
      <c r="BX50" s="157">
        <f>'Показатели и индикаторы'!CP56</f>
        <v>0</v>
      </c>
      <c r="BY50" s="157" t="str">
        <f>'Показатели и индикаторы'!CR56</f>
        <v/>
      </c>
      <c r="BZ50" s="157">
        <f>'Показатели и индикаторы'!CS56</f>
        <v>0.1</v>
      </c>
    </row>
    <row r="51" spans="1:78" s="299" customFormat="1" ht="31.5" x14ac:dyDescent="0.25">
      <c r="A51" s="292" t="s">
        <v>47</v>
      </c>
      <c r="B51" s="293" t="str">
        <f>'Показатели и индикаторы'!B63</f>
        <v>Количество реализуемых образовательных программ среднего профессионального образования (ед.)</v>
      </c>
      <c r="C51" s="294">
        <f>'Показатели и индикаторы'!C63</f>
        <v>189</v>
      </c>
      <c r="D51" s="294">
        <f>'Показатели и индикаторы'!D63</f>
        <v>206</v>
      </c>
      <c r="E51" s="294">
        <f>'Показатели и индикаторы'!F63</f>
        <v>212</v>
      </c>
      <c r="F51" s="294">
        <f>'Показатели и индикаторы'!G63</f>
        <v>214</v>
      </c>
      <c r="G51" s="295">
        <f>'Показатели и индикаторы'!H63</f>
        <v>19</v>
      </c>
      <c r="H51" s="295">
        <f>'Показатели и индикаторы'!I63</f>
        <v>22</v>
      </c>
      <c r="I51" s="295">
        <f>'Показатели и индикаторы'!K63</f>
        <v>24</v>
      </c>
      <c r="J51" s="295">
        <f>'Показатели и индикаторы'!L63</f>
        <v>25</v>
      </c>
      <c r="K51" s="295">
        <f>'Показатели и индикаторы'!M63</f>
        <v>12</v>
      </c>
      <c r="L51" s="295">
        <f>'Показатели и индикаторы'!N63</f>
        <v>14</v>
      </c>
      <c r="M51" s="295">
        <f>'Показатели и индикаторы'!P63</f>
        <v>15</v>
      </c>
      <c r="N51" s="295">
        <f>'Показатели и индикаторы'!Q63</f>
        <v>16</v>
      </c>
      <c r="O51" s="295">
        <f>'Показатели и индикаторы'!R63</f>
        <v>3</v>
      </c>
      <c r="P51" s="295">
        <f>'Показатели и индикаторы'!S63</f>
        <v>3</v>
      </c>
      <c r="Q51" s="295">
        <f>'Показатели и индикаторы'!U63</f>
        <v>3</v>
      </c>
      <c r="R51" s="295">
        <f>'Показатели и индикаторы'!V63</f>
        <v>3</v>
      </c>
      <c r="S51" s="295">
        <f>'Показатели и индикаторы'!W63</f>
        <v>8</v>
      </c>
      <c r="T51" s="295">
        <f>'Показатели и индикаторы'!X63</f>
        <v>8</v>
      </c>
      <c r="U51" s="295">
        <f>'Показатели и индикаторы'!Z63</f>
        <v>9</v>
      </c>
      <c r="V51" s="295">
        <f>'Показатели и индикаторы'!AA63</f>
        <v>11</v>
      </c>
      <c r="W51" s="295">
        <f>'Показатели и индикаторы'!AB63</f>
        <v>9</v>
      </c>
      <c r="X51" s="295">
        <f>'Показатели и индикаторы'!AC63</f>
        <v>9</v>
      </c>
      <c r="Y51" s="295">
        <f>'Показатели и индикаторы'!AE63</f>
        <v>10</v>
      </c>
      <c r="Z51" s="295">
        <f>'Показатели и индикаторы'!AF63</f>
        <v>7</v>
      </c>
      <c r="AA51" s="295">
        <f>'Показатели и индикаторы'!AG63</f>
        <v>16</v>
      </c>
      <c r="AB51" s="295">
        <f>'Показатели и индикаторы'!AH63</f>
        <v>20</v>
      </c>
      <c r="AC51" s="295">
        <f>'Показатели и индикаторы'!AJ63</f>
        <v>18</v>
      </c>
      <c r="AD51" s="295">
        <f>'Показатели и индикаторы'!AK63</f>
        <v>18</v>
      </c>
      <c r="AE51" s="295">
        <f>'Показатели и индикаторы'!AL63</f>
        <v>6</v>
      </c>
      <c r="AF51" s="295">
        <f>'Показатели и индикаторы'!AM63</f>
        <v>6</v>
      </c>
      <c r="AG51" s="295">
        <f>'Показатели и индикаторы'!AO63</f>
        <v>6</v>
      </c>
      <c r="AH51" s="295">
        <f>'Показатели и индикаторы'!AP63</f>
        <v>6</v>
      </c>
      <c r="AI51" s="295">
        <f>'Показатели и индикаторы'!AQ63</f>
        <v>9</v>
      </c>
      <c r="AJ51" s="295">
        <f>'Показатели и индикаторы'!AR63</f>
        <v>11</v>
      </c>
      <c r="AK51" s="295">
        <f>'Показатели и индикаторы'!AT63</f>
        <v>12</v>
      </c>
      <c r="AL51" s="295">
        <f>'Показатели и индикаторы'!AU63</f>
        <v>12</v>
      </c>
      <c r="AM51" s="295">
        <f>'Показатели и индикаторы'!AV63</f>
        <v>5</v>
      </c>
      <c r="AN51" s="295">
        <f>'Показатели и индикаторы'!AW63</f>
        <v>5</v>
      </c>
      <c r="AO51" s="295">
        <f>'Показатели и индикаторы'!AY63</f>
        <v>5</v>
      </c>
      <c r="AP51" s="295">
        <f>'Показатели и индикаторы'!AZ63</f>
        <v>5</v>
      </c>
      <c r="AQ51" s="295">
        <f>'Показатели и индикаторы'!BA63</f>
        <v>19</v>
      </c>
      <c r="AR51" s="295">
        <f>'Показатели и индикаторы'!BB63</f>
        <v>20</v>
      </c>
      <c r="AS51" s="295">
        <f>'Показатели и индикаторы'!BD63</f>
        <v>20</v>
      </c>
      <c r="AT51" s="295">
        <f>'Показатели и индикаторы'!BE63</f>
        <v>22</v>
      </c>
      <c r="AU51" s="295">
        <f>'Показатели и индикаторы'!BF63</f>
        <v>5</v>
      </c>
      <c r="AV51" s="295">
        <f>'Показатели и индикаторы'!BG63</f>
        <v>6</v>
      </c>
      <c r="AW51" s="295">
        <f>'Показатели и индикаторы'!BI63</f>
        <v>6</v>
      </c>
      <c r="AX51" s="295">
        <f>'Показатели и индикаторы'!BJ63</f>
        <v>6</v>
      </c>
      <c r="AY51" s="295">
        <f>'Показатели и индикаторы'!BK63</f>
        <v>25</v>
      </c>
      <c r="AZ51" s="295">
        <f>'Показатели и индикаторы'!BL63</f>
        <v>26</v>
      </c>
      <c r="BA51" s="295">
        <f>'Показатели и индикаторы'!BN63</f>
        <v>26</v>
      </c>
      <c r="BB51" s="295">
        <f>'Показатели и индикаторы'!BO63</f>
        <v>26</v>
      </c>
      <c r="BC51" s="295">
        <f>'Показатели и индикаторы'!BP63</f>
        <v>13</v>
      </c>
      <c r="BD51" s="295">
        <f>'Показатели и индикаторы'!BQ63</f>
        <v>14</v>
      </c>
      <c r="BE51" s="295">
        <f>'Показатели и индикаторы'!BS63</f>
        <v>14</v>
      </c>
      <c r="BF51" s="295">
        <f>'Показатели и индикаторы'!BT63</f>
        <v>14</v>
      </c>
      <c r="BG51" s="295">
        <f>'Показатели и индикаторы'!BU63</f>
        <v>11</v>
      </c>
      <c r="BH51" s="295">
        <f>'Показатели и индикаторы'!BV63</f>
        <v>11</v>
      </c>
      <c r="BI51" s="295">
        <f>'Показатели и индикаторы'!BX63</f>
        <v>12</v>
      </c>
      <c r="BJ51" s="295">
        <f>'Показатели и индикаторы'!BY63</f>
        <v>13</v>
      </c>
      <c r="BK51" s="295">
        <f>'Показатели и индикаторы'!BZ63</f>
        <v>10</v>
      </c>
      <c r="BL51" s="295">
        <f>'Показатели и индикаторы'!CA63</f>
        <v>10</v>
      </c>
      <c r="BM51" s="295">
        <f>'Показатели и индикаторы'!CC63</f>
        <v>10</v>
      </c>
      <c r="BN51" s="295">
        <f>'Показатели и индикаторы'!CD63</f>
        <v>10</v>
      </c>
      <c r="BO51" s="295">
        <f>'Показатели и индикаторы'!CE63</f>
        <v>9</v>
      </c>
      <c r="BP51" s="295">
        <f>'Показатели и индикаторы'!CF63</f>
        <v>11</v>
      </c>
      <c r="BQ51" s="295">
        <f>'Показатели и индикаторы'!CH63</f>
        <v>11</v>
      </c>
      <c r="BR51" s="295">
        <f>'Показатели и индикаторы'!CI63</f>
        <v>8</v>
      </c>
      <c r="BS51" s="295">
        <f>'Показатели и индикаторы'!CJ63</f>
        <v>2</v>
      </c>
      <c r="BT51" s="295">
        <f>'Показатели и индикаторы'!CK63</f>
        <v>3</v>
      </c>
      <c r="BU51" s="295">
        <f>'Показатели и индикаторы'!CM63</f>
        <v>3</v>
      </c>
      <c r="BV51" s="295">
        <f>'Показатели и индикаторы'!CN63</f>
        <v>3</v>
      </c>
      <c r="BW51" s="295">
        <f>'Показатели и индикаторы'!CO63</f>
        <v>8</v>
      </c>
      <c r="BX51" s="295">
        <f>'Показатели и индикаторы'!CP63</f>
        <v>7</v>
      </c>
      <c r="BY51" s="295">
        <f>'Показатели и индикаторы'!CR63</f>
        <v>8</v>
      </c>
      <c r="BZ51" s="295">
        <f>'Показатели и индикаторы'!CS63</f>
        <v>9</v>
      </c>
    </row>
    <row r="52" spans="1:78" ht="78.75" x14ac:dyDescent="0.25">
      <c r="A52" s="292" t="s">
        <v>49</v>
      </c>
      <c r="B52" s="293" t="str">
        <f>'Показатели и индикаторы'!B64</f>
        <v>из них - количество образовательных программ среднего профессионального образования, в реализации которых участвуют работодатели, включая организацию учебной и производственной практики, предоставление оборудования и материалов, участие в разработке образовательных программ и оценке результатов их освоения, проведении учебных занятий (ед.)</v>
      </c>
      <c r="C52" s="294">
        <f>'Показатели и индикаторы'!C64</f>
        <v>189</v>
      </c>
      <c r="D52" s="294">
        <f>'Показатели и индикаторы'!D64</f>
        <v>206</v>
      </c>
      <c r="E52" s="294">
        <f>'Показатели и индикаторы'!F64</f>
        <v>212</v>
      </c>
      <c r="F52" s="294">
        <f>'Показатели и индикаторы'!G64</f>
        <v>214</v>
      </c>
      <c r="G52" s="295">
        <f>'Показатели и индикаторы'!H64</f>
        <v>19</v>
      </c>
      <c r="H52" s="295">
        <f>'Показатели и индикаторы'!I64</f>
        <v>22</v>
      </c>
      <c r="I52" s="295">
        <f>'Показатели и индикаторы'!K64</f>
        <v>24</v>
      </c>
      <c r="J52" s="295">
        <f>'Показатели и индикаторы'!L64</f>
        <v>25</v>
      </c>
      <c r="K52" s="295">
        <f>'Показатели и индикаторы'!M64</f>
        <v>12</v>
      </c>
      <c r="L52" s="295">
        <f>'Показатели и индикаторы'!N64</f>
        <v>14</v>
      </c>
      <c r="M52" s="295">
        <f>'Показатели и индикаторы'!P64</f>
        <v>15</v>
      </c>
      <c r="N52" s="295">
        <f>'Показатели и индикаторы'!Q64</f>
        <v>16</v>
      </c>
      <c r="O52" s="295">
        <f>'Показатели и индикаторы'!R64</f>
        <v>3</v>
      </c>
      <c r="P52" s="295">
        <f>'Показатели и индикаторы'!S64</f>
        <v>3</v>
      </c>
      <c r="Q52" s="295">
        <f>'Показатели и индикаторы'!U64</f>
        <v>3</v>
      </c>
      <c r="R52" s="295">
        <f>'Показатели и индикаторы'!V64</f>
        <v>3</v>
      </c>
      <c r="S52" s="295">
        <f>'Показатели и индикаторы'!W64</f>
        <v>8</v>
      </c>
      <c r="T52" s="295">
        <f>'Показатели и индикаторы'!X64</f>
        <v>8</v>
      </c>
      <c r="U52" s="295">
        <f>'Показатели и индикаторы'!Z64</f>
        <v>9</v>
      </c>
      <c r="V52" s="295">
        <f>'Показатели и индикаторы'!AA64</f>
        <v>11</v>
      </c>
      <c r="W52" s="295">
        <f>'Показатели и индикаторы'!AB64</f>
        <v>9</v>
      </c>
      <c r="X52" s="295">
        <f>'Показатели и индикаторы'!AC64</f>
        <v>9</v>
      </c>
      <c r="Y52" s="295">
        <f>'Показатели и индикаторы'!AE64</f>
        <v>10</v>
      </c>
      <c r="Z52" s="295">
        <f>'Показатели и индикаторы'!AF64</f>
        <v>7</v>
      </c>
      <c r="AA52" s="295">
        <f>'Показатели и индикаторы'!AG64</f>
        <v>16</v>
      </c>
      <c r="AB52" s="295">
        <f>'Показатели и индикаторы'!AH64</f>
        <v>20</v>
      </c>
      <c r="AC52" s="295">
        <f>'Показатели и индикаторы'!AJ64</f>
        <v>18</v>
      </c>
      <c r="AD52" s="295">
        <f>'Показатели и индикаторы'!AK64</f>
        <v>18</v>
      </c>
      <c r="AE52" s="295">
        <f>'Показатели и индикаторы'!AL64</f>
        <v>6</v>
      </c>
      <c r="AF52" s="295">
        <f>'Показатели и индикаторы'!AM64</f>
        <v>6</v>
      </c>
      <c r="AG52" s="295">
        <f>'Показатели и индикаторы'!AO64</f>
        <v>6</v>
      </c>
      <c r="AH52" s="295">
        <f>'Показатели и индикаторы'!AP64</f>
        <v>6</v>
      </c>
      <c r="AI52" s="295">
        <f>'Показатели и индикаторы'!AQ64</f>
        <v>9</v>
      </c>
      <c r="AJ52" s="295">
        <f>'Показатели и индикаторы'!AR64</f>
        <v>11</v>
      </c>
      <c r="AK52" s="295">
        <f>'Показатели и индикаторы'!AT64</f>
        <v>12</v>
      </c>
      <c r="AL52" s="295">
        <f>'Показатели и индикаторы'!AU64</f>
        <v>12</v>
      </c>
      <c r="AM52" s="295">
        <f>'Показатели и индикаторы'!AV64</f>
        <v>5</v>
      </c>
      <c r="AN52" s="295">
        <f>'Показатели и индикаторы'!AW64</f>
        <v>5</v>
      </c>
      <c r="AO52" s="295">
        <f>'Показатели и индикаторы'!AY64</f>
        <v>5</v>
      </c>
      <c r="AP52" s="295">
        <f>'Показатели и индикаторы'!AZ64</f>
        <v>5</v>
      </c>
      <c r="AQ52" s="295">
        <f>'Показатели и индикаторы'!BA64</f>
        <v>19</v>
      </c>
      <c r="AR52" s="295">
        <f>'Показатели и индикаторы'!BB64</f>
        <v>20</v>
      </c>
      <c r="AS52" s="295">
        <f>'Показатели и индикаторы'!BD64</f>
        <v>20</v>
      </c>
      <c r="AT52" s="295">
        <f>'Показатели и индикаторы'!BE64</f>
        <v>22</v>
      </c>
      <c r="AU52" s="295">
        <f>'Показатели и индикаторы'!BF64</f>
        <v>5</v>
      </c>
      <c r="AV52" s="295">
        <f>'Показатели и индикаторы'!BG64</f>
        <v>6</v>
      </c>
      <c r="AW52" s="295">
        <f>'Показатели и индикаторы'!BI64</f>
        <v>6</v>
      </c>
      <c r="AX52" s="295">
        <f>'Показатели и индикаторы'!BJ64</f>
        <v>6</v>
      </c>
      <c r="AY52" s="295">
        <f>'Показатели и индикаторы'!BK64</f>
        <v>25</v>
      </c>
      <c r="AZ52" s="295">
        <f>'Показатели и индикаторы'!BL64</f>
        <v>26</v>
      </c>
      <c r="BA52" s="295">
        <f>'Показатели и индикаторы'!BN64</f>
        <v>26</v>
      </c>
      <c r="BB52" s="295">
        <f>'Показатели и индикаторы'!BO64</f>
        <v>26</v>
      </c>
      <c r="BC52" s="295">
        <f>'Показатели и индикаторы'!BP64</f>
        <v>13</v>
      </c>
      <c r="BD52" s="295">
        <f>'Показатели и индикаторы'!BQ64</f>
        <v>14</v>
      </c>
      <c r="BE52" s="295">
        <f>'Показатели и индикаторы'!BS64</f>
        <v>14</v>
      </c>
      <c r="BF52" s="295">
        <f>'Показатели и индикаторы'!BT64</f>
        <v>14</v>
      </c>
      <c r="BG52" s="295">
        <f>'Показатели и индикаторы'!BU64</f>
        <v>11</v>
      </c>
      <c r="BH52" s="295">
        <f>'Показатели и индикаторы'!BV64</f>
        <v>11</v>
      </c>
      <c r="BI52" s="295">
        <f>'Показатели и индикаторы'!BX64</f>
        <v>12</v>
      </c>
      <c r="BJ52" s="295">
        <f>'Показатели и индикаторы'!BY64</f>
        <v>13</v>
      </c>
      <c r="BK52" s="295">
        <f>'Показатели и индикаторы'!BZ64</f>
        <v>10</v>
      </c>
      <c r="BL52" s="295">
        <f>'Показатели и индикаторы'!CA64</f>
        <v>10</v>
      </c>
      <c r="BM52" s="295">
        <f>'Показатели и индикаторы'!CC64</f>
        <v>10</v>
      </c>
      <c r="BN52" s="295">
        <f>'Показатели и индикаторы'!CD64</f>
        <v>10</v>
      </c>
      <c r="BO52" s="295">
        <f>'Показатели и индикаторы'!CE64</f>
        <v>9</v>
      </c>
      <c r="BP52" s="295">
        <f>'Показатели и индикаторы'!CF64</f>
        <v>11</v>
      </c>
      <c r="BQ52" s="295">
        <f>'Показатели и индикаторы'!CH64</f>
        <v>11</v>
      </c>
      <c r="BR52" s="295">
        <f>'Показатели и индикаторы'!CI64</f>
        <v>8</v>
      </c>
      <c r="BS52" s="295">
        <f>'Показатели и индикаторы'!CJ64</f>
        <v>2</v>
      </c>
      <c r="BT52" s="295">
        <f>'Показатели и индикаторы'!CK64</f>
        <v>3</v>
      </c>
      <c r="BU52" s="295">
        <f>'Показатели и индикаторы'!CM64</f>
        <v>3</v>
      </c>
      <c r="BV52" s="295">
        <f>'Показатели и индикаторы'!CN64</f>
        <v>3</v>
      </c>
      <c r="BW52" s="295">
        <f>'Показатели и индикаторы'!CO64</f>
        <v>8</v>
      </c>
      <c r="BX52" s="295">
        <f>'Показатели и индикаторы'!CP64</f>
        <v>7</v>
      </c>
      <c r="BY52" s="295">
        <f>'Показатели и индикаторы'!CR64</f>
        <v>8</v>
      </c>
      <c r="BZ52" s="295">
        <f>'Показатели и индикаторы'!CS64</f>
        <v>9</v>
      </c>
    </row>
    <row r="53" spans="1:78" ht="63" x14ac:dyDescent="0.25">
      <c r="A53" s="292" t="s">
        <v>670</v>
      </c>
      <c r="B53" s="293" t="str">
        <f>'Показатели и индикаторы'!B65</f>
        <v>из них - количество образовательных программ среднего профессионального образования, адаптированных для инвалидов и лиц с ограниченными возможностями здоровья, в том числе с использованием дистанционных образовательных технологий (ед.)</v>
      </c>
      <c r="C53" s="294">
        <f>'Показатели и индикаторы'!C65</f>
        <v>51</v>
      </c>
      <c r="D53" s="294">
        <f>'Показатели и индикаторы'!D65</f>
        <v>71</v>
      </c>
      <c r="E53" s="294">
        <f>'Показатели и индикаторы'!F65</f>
        <v>86</v>
      </c>
      <c r="F53" s="294">
        <f>'Показатели и индикаторы'!G65</f>
        <v>90</v>
      </c>
      <c r="G53" s="295">
        <f>'Показатели и индикаторы'!H65</f>
        <v>0</v>
      </c>
      <c r="H53" s="295">
        <f>'Показатели и индикаторы'!I65</f>
        <v>1</v>
      </c>
      <c r="I53" s="295">
        <f>'Показатели и индикаторы'!K65</f>
        <v>1</v>
      </c>
      <c r="J53" s="295">
        <f>'Показатели и индикаторы'!L65</f>
        <v>1</v>
      </c>
      <c r="K53" s="295">
        <f>'Показатели и индикаторы'!M65</f>
        <v>12</v>
      </c>
      <c r="L53" s="295">
        <f>'Показатели и индикаторы'!N65</f>
        <v>14</v>
      </c>
      <c r="M53" s="295">
        <f>'Показатели и индикаторы'!P65</f>
        <v>15</v>
      </c>
      <c r="N53" s="295">
        <f>'Показатели и индикаторы'!Q65</f>
        <v>16</v>
      </c>
      <c r="O53" s="295">
        <f>'Показатели и индикаторы'!R65</f>
        <v>0</v>
      </c>
      <c r="P53" s="295">
        <f>'Показатели и индикаторы'!S65</f>
        <v>0</v>
      </c>
      <c r="Q53" s="295">
        <f>'Показатели и индикаторы'!U65</f>
        <v>1</v>
      </c>
      <c r="R53" s="295">
        <f>'Показатели и индикаторы'!V65</f>
        <v>1</v>
      </c>
      <c r="S53" s="295">
        <f>'Показатели и индикаторы'!W65</f>
        <v>0</v>
      </c>
      <c r="T53" s="295">
        <f>'Показатели и индикаторы'!X65</f>
        <v>3</v>
      </c>
      <c r="U53" s="295">
        <f>'Показатели и индикаторы'!Z65</f>
        <v>4</v>
      </c>
      <c r="V53" s="295">
        <f>'Показатели и индикаторы'!AA65</f>
        <v>5</v>
      </c>
      <c r="W53" s="295">
        <f>'Показатели и индикаторы'!AB65</f>
        <v>9</v>
      </c>
      <c r="X53" s="295">
        <f>'Показатели и индикаторы'!AC65</f>
        <v>9</v>
      </c>
      <c r="Y53" s="295">
        <f>'Показатели и индикаторы'!AE65</f>
        <v>10</v>
      </c>
      <c r="Z53" s="295">
        <f>'Показатели и индикаторы'!AF65</f>
        <v>7</v>
      </c>
      <c r="AA53" s="295">
        <f>'Показатели и индикаторы'!AG65</f>
        <v>4</v>
      </c>
      <c r="AB53" s="295">
        <f>'Показатели и индикаторы'!AH65</f>
        <v>8</v>
      </c>
      <c r="AC53" s="295">
        <f>'Показатели и индикаторы'!AJ65</f>
        <v>12</v>
      </c>
      <c r="AD53" s="295">
        <f>'Показатели и индикаторы'!AK65</f>
        <v>14</v>
      </c>
      <c r="AE53" s="295">
        <f>'Показатели и индикаторы'!AL65</f>
        <v>0</v>
      </c>
      <c r="AF53" s="295">
        <f>'Показатели и индикаторы'!AM65</f>
        <v>0</v>
      </c>
      <c r="AG53" s="295">
        <f>'Показатели и индикаторы'!AO65</f>
        <v>0</v>
      </c>
      <c r="AH53" s="295">
        <f>'Показатели и индикаторы'!AP65</f>
        <v>0</v>
      </c>
      <c r="AI53" s="295">
        <f>'Показатели и индикаторы'!AQ65</f>
        <v>9</v>
      </c>
      <c r="AJ53" s="295">
        <f>'Показатели и индикаторы'!AR65</f>
        <v>11</v>
      </c>
      <c r="AK53" s="295">
        <f>'Показатели и индикаторы'!AT65</f>
        <v>12</v>
      </c>
      <c r="AL53" s="295">
        <f>'Показатели и индикаторы'!AU65</f>
        <v>12</v>
      </c>
      <c r="AM53" s="295">
        <f>'Показатели и индикаторы'!AV65</f>
        <v>4</v>
      </c>
      <c r="AN53" s="295">
        <f>'Показатели и индикаторы'!AW65</f>
        <v>5</v>
      </c>
      <c r="AO53" s="295">
        <f>'Показатели и индикаторы'!AY65</f>
        <v>5</v>
      </c>
      <c r="AP53" s="295">
        <f>'Показатели и индикаторы'!AZ65</f>
        <v>5</v>
      </c>
      <c r="AQ53" s="295">
        <f>'Показатели и индикаторы'!BA65</f>
        <v>6</v>
      </c>
      <c r="AR53" s="295">
        <f>'Показатели и индикаторы'!BB65</f>
        <v>9</v>
      </c>
      <c r="AS53" s="295">
        <f>'Показатели и индикаторы'!BD65</f>
        <v>12</v>
      </c>
      <c r="AT53" s="295">
        <f>'Показатели и индикаторы'!BE65</f>
        <v>14</v>
      </c>
      <c r="AU53" s="295">
        <f>'Показатели и индикаторы'!BF65</f>
        <v>0</v>
      </c>
      <c r="AV53" s="295">
        <f>'Показатели и индикаторы'!BG65</f>
        <v>0</v>
      </c>
      <c r="AW53" s="295">
        <f>'Показатели и индикаторы'!BI65</f>
        <v>0</v>
      </c>
      <c r="AX53" s="295">
        <f>'Показатели и индикаторы'!BJ65</f>
        <v>0</v>
      </c>
      <c r="AY53" s="295">
        <f>'Показатели и индикаторы'!BK65</f>
        <v>5</v>
      </c>
      <c r="AZ53" s="295">
        <f>'Показатели и индикаторы'!BL65</f>
        <v>7</v>
      </c>
      <c r="BA53" s="295">
        <f>'Показатели и индикаторы'!BN65</f>
        <v>7</v>
      </c>
      <c r="BB53" s="295">
        <f>'Показатели и индикаторы'!BO65</f>
        <v>8</v>
      </c>
      <c r="BC53" s="295">
        <f>'Показатели и индикаторы'!BP65</f>
        <v>0</v>
      </c>
      <c r="BD53" s="295">
        <f>'Показатели и индикаторы'!BQ65</f>
        <v>0</v>
      </c>
      <c r="BE53" s="295">
        <f>'Показатели и индикаторы'!BS65</f>
        <v>0</v>
      </c>
      <c r="BF53" s="295">
        <f>'Показатели и индикаторы'!BT65</f>
        <v>0</v>
      </c>
      <c r="BG53" s="295">
        <f>'Показатели и индикаторы'!BU65</f>
        <v>0</v>
      </c>
      <c r="BH53" s="295">
        <f>'Показатели и индикаторы'!BV65</f>
        <v>0</v>
      </c>
      <c r="BI53" s="295">
        <f>'Показатели и индикаторы'!BX65</f>
        <v>2</v>
      </c>
      <c r="BJ53" s="295">
        <f>'Показатели и индикаторы'!BY65</f>
        <v>2</v>
      </c>
      <c r="BK53" s="295">
        <f>'Показатели и индикаторы'!BZ65</f>
        <v>1</v>
      </c>
      <c r="BL53" s="295">
        <f>'Показатели и индикаторы'!CA65</f>
        <v>2</v>
      </c>
      <c r="BM53" s="295">
        <f>'Показатели и индикаторы'!CC65</f>
        <v>2</v>
      </c>
      <c r="BN53" s="295">
        <f>'Показатели и индикаторы'!CD65</f>
        <v>2</v>
      </c>
      <c r="BO53" s="295">
        <f>'Показатели и индикаторы'!CE65</f>
        <v>1</v>
      </c>
      <c r="BP53" s="295">
        <f>'Показатели и индикаторы'!CF65</f>
        <v>2</v>
      </c>
      <c r="BQ53" s="295">
        <f>'Показатели и индикаторы'!CH65</f>
        <v>3</v>
      </c>
      <c r="BR53" s="295">
        <f>'Показатели и индикаторы'!CI65</f>
        <v>3</v>
      </c>
      <c r="BS53" s="295">
        <f>'Показатели и индикаторы'!CJ65</f>
        <v>0</v>
      </c>
      <c r="BT53" s="295">
        <f>'Показатели и индикаторы'!CK65</f>
        <v>0</v>
      </c>
      <c r="BU53" s="295">
        <f>'Показатели и индикаторы'!CM65</f>
        <v>0</v>
      </c>
      <c r="BV53" s="295">
        <f>'Показатели и индикаторы'!CN65</f>
        <v>0</v>
      </c>
      <c r="BW53" s="295">
        <f>'Показатели и индикаторы'!CO65</f>
        <v>0</v>
      </c>
      <c r="BX53" s="295">
        <f>'Показатели и индикаторы'!CP65</f>
        <v>0</v>
      </c>
      <c r="BY53" s="295">
        <f>'Показатели и индикаторы'!CR65</f>
        <v>0</v>
      </c>
      <c r="BZ53" s="295">
        <f>'Показатели и индикаторы'!CS65</f>
        <v>0</v>
      </c>
    </row>
    <row r="54" spans="1:78" ht="63" x14ac:dyDescent="0.25">
      <c r="A54" s="292" t="s">
        <v>51</v>
      </c>
      <c r="B54" s="293" t="str">
        <f>'Показатели и индикаторы'!B66</f>
        <v>Количество разработанных, но не реализуемых образовательных программ среднего профессионального образования, адаптированных для инвалидов и лиц с ограниченными возможностями здоровья, в том числе с использованием дистанционных образовательных технологий (ед.)</v>
      </c>
      <c r="C54" s="294">
        <f>'Показатели и индикаторы'!C66</f>
        <v>14</v>
      </c>
      <c r="D54" s="294">
        <f>'Показатели и индикаторы'!D66</f>
        <v>15</v>
      </c>
      <c r="E54" s="294">
        <f>'Показатели и индикаторы'!F66</f>
        <v>19</v>
      </c>
      <c r="F54" s="294">
        <f>'Показатели и индикаторы'!G66</f>
        <v>18</v>
      </c>
      <c r="G54" s="295">
        <f>'Показатели и индикаторы'!H66</f>
        <v>0</v>
      </c>
      <c r="H54" s="295">
        <f>'Показатели и индикаторы'!I66</f>
        <v>0</v>
      </c>
      <c r="I54" s="295">
        <f>'Показатели и индикаторы'!K66</f>
        <v>0</v>
      </c>
      <c r="J54" s="295">
        <f>'Показатели и индикаторы'!L66</f>
        <v>0</v>
      </c>
      <c r="K54" s="295">
        <f>'Показатели и индикаторы'!M66</f>
        <v>0</v>
      </c>
      <c r="L54" s="295">
        <f>'Показатели и индикаторы'!N66</f>
        <v>0</v>
      </c>
      <c r="M54" s="295">
        <f>'Показатели и индикаторы'!P66</f>
        <v>0</v>
      </c>
      <c r="N54" s="295">
        <f>'Показатели и индикаторы'!Q66</f>
        <v>0</v>
      </c>
      <c r="O54" s="295">
        <f>'Показатели и индикаторы'!R66</f>
        <v>0</v>
      </c>
      <c r="P54" s="295">
        <f>'Показатели и индикаторы'!S66</f>
        <v>0</v>
      </c>
      <c r="Q54" s="295">
        <f>'Показатели и индикаторы'!U66</f>
        <v>0</v>
      </c>
      <c r="R54" s="295">
        <f>'Показатели и индикаторы'!V66</f>
        <v>0</v>
      </c>
      <c r="S54" s="295">
        <f>'Показатели и индикаторы'!W66</f>
        <v>0</v>
      </c>
      <c r="T54" s="295">
        <f>'Показатели и индикаторы'!X66</f>
        <v>0</v>
      </c>
      <c r="U54" s="295">
        <f>'Показатели и индикаторы'!Z66</f>
        <v>0</v>
      </c>
      <c r="V54" s="295">
        <f>'Показатели и индикаторы'!AA66</f>
        <v>0</v>
      </c>
      <c r="W54" s="295">
        <f>'Показатели и индикаторы'!AB66</f>
        <v>9</v>
      </c>
      <c r="X54" s="295">
        <f>'Показатели и индикаторы'!AC66</f>
        <v>8</v>
      </c>
      <c r="Y54" s="295">
        <f>'Показатели и индикаторы'!AE66</f>
        <v>8</v>
      </c>
      <c r="Z54" s="295">
        <f>'Показатели и индикаторы'!AF66</f>
        <v>5</v>
      </c>
      <c r="AA54" s="295">
        <f>'Показатели и индикаторы'!AG66</f>
        <v>0</v>
      </c>
      <c r="AB54" s="295">
        <f>'Показатели и индикаторы'!AH66</f>
        <v>0</v>
      </c>
      <c r="AC54" s="295">
        <f>'Показатели и индикаторы'!AJ66</f>
        <v>0</v>
      </c>
      <c r="AD54" s="295">
        <f>'Показатели и индикаторы'!AK66</f>
        <v>0</v>
      </c>
      <c r="AE54" s="295">
        <f>'Показатели и индикаторы'!AL66</f>
        <v>0</v>
      </c>
      <c r="AF54" s="295">
        <f>'Показатели и индикаторы'!AM66</f>
        <v>0</v>
      </c>
      <c r="AG54" s="295">
        <f>'Показатели и индикаторы'!AO66</f>
        <v>0</v>
      </c>
      <c r="AH54" s="295">
        <f>'Показатели и индикаторы'!AP66</f>
        <v>0</v>
      </c>
      <c r="AI54" s="295">
        <f>'Показатели и индикаторы'!AQ66</f>
        <v>0</v>
      </c>
      <c r="AJ54" s="295">
        <f>'Показатели и индикаторы'!AR66</f>
        <v>0</v>
      </c>
      <c r="AK54" s="295">
        <f>'Показатели и индикаторы'!AT66</f>
        <v>0</v>
      </c>
      <c r="AL54" s="295">
        <f>'Показатели и индикаторы'!AU66</f>
        <v>0</v>
      </c>
      <c r="AM54" s="295">
        <f>'Показатели и индикаторы'!AV66</f>
        <v>4</v>
      </c>
      <c r="AN54" s="295">
        <f>'Показатели и индикаторы'!AW66</f>
        <v>4</v>
      </c>
      <c r="AO54" s="295">
        <f>'Показатели и индикаторы'!AY66</f>
        <v>4</v>
      </c>
      <c r="AP54" s="295">
        <f>'Показатели и индикаторы'!AZ66</f>
        <v>4</v>
      </c>
      <c r="AQ54" s="295">
        <f>'Показатели и индикаторы'!BA66</f>
        <v>0</v>
      </c>
      <c r="AR54" s="295">
        <f>'Показатели и индикаторы'!BB66</f>
        <v>0</v>
      </c>
      <c r="AS54" s="295">
        <f>'Показатели и индикаторы'!BD66</f>
        <v>0</v>
      </c>
      <c r="AT54" s="295">
        <f>'Показатели и индикаторы'!BE66</f>
        <v>0</v>
      </c>
      <c r="AU54" s="295">
        <f>'Показатели и индикаторы'!BF66</f>
        <v>0</v>
      </c>
      <c r="AV54" s="295">
        <f>'Показатели и индикаторы'!BG66</f>
        <v>0</v>
      </c>
      <c r="AW54" s="295">
        <f>'Показатели и индикаторы'!BI66</f>
        <v>0</v>
      </c>
      <c r="AX54" s="295">
        <f>'Показатели и индикаторы'!BJ66</f>
        <v>0</v>
      </c>
      <c r="AY54" s="295">
        <f>'Показатели и индикаторы'!BK66</f>
        <v>1</v>
      </c>
      <c r="AZ54" s="295">
        <f>'Показатели и индикаторы'!BL66</f>
        <v>3</v>
      </c>
      <c r="BA54" s="295">
        <f>'Показатели и индикаторы'!BN66</f>
        <v>5</v>
      </c>
      <c r="BB54" s="295">
        <f>'Показатели и индикаторы'!BO66</f>
        <v>7</v>
      </c>
      <c r="BC54" s="295">
        <f>'Показатели и индикаторы'!BP66</f>
        <v>0</v>
      </c>
      <c r="BD54" s="295">
        <f>'Показатели и индикаторы'!BQ66</f>
        <v>0</v>
      </c>
      <c r="BE54" s="295">
        <f>'Показатели и индикаторы'!BS66</f>
        <v>0</v>
      </c>
      <c r="BF54" s="295">
        <f>'Показатели и индикаторы'!BT66</f>
        <v>0</v>
      </c>
      <c r="BG54" s="295">
        <f>'Показатели и индикаторы'!BU66</f>
        <v>0</v>
      </c>
      <c r="BH54" s="295">
        <f>'Показатели и индикаторы'!BV66</f>
        <v>0</v>
      </c>
      <c r="BI54" s="295">
        <f>'Показатели и индикаторы'!BX66</f>
        <v>2</v>
      </c>
      <c r="BJ54" s="295">
        <f>'Показатели и индикаторы'!BY66</f>
        <v>2</v>
      </c>
      <c r="BK54" s="295">
        <f>'Показатели и индикаторы'!BZ66</f>
        <v>0</v>
      </c>
      <c r="BL54" s="295">
        <f>'Показатели и индикаторы'!CA66</f>
        <v>0</v>
      </c>
      <c r="BM54" s="295">
        <f>'Показатели и индикаторы'!CC66</f>
        <v>0</v>
      </c>
      <c r="BN54" s="295">
        <f>'Показатели и индикаторы'!CD66</f>
        <v>0</v>
      </c>
      <c r="BO54" s="295">
        <f>'Показатели и индикаторы'!CE66</f>
        <v>0</v>
      </c>
      <c r="BP54" s="295">
        <f>'Показатели и индикаторы'!CF66</f>
        <v>0</v>
      </c>
      <c r="BQ54" s="295">
        <f>'Показатели и индикаторы'!CH66</f>
        <v>0</v>
      </c>
      <c r="BR54" s="295">
        <f>'Показатели и индикаторы'!CI66</f>
        <v>0</v>
      </c>
      <c r="BS54" s="295">
        <f>'Показатели и индикаторы'!CJ66</f>
        <v>0</v>
      </c>
      <c r="BT54" s="295">
        <f>'Показатели и индикаторы'!CK66</f>
        <v>0</v>
      </c>
      <c r="BU54" s="295">
        <f>'Показатели и индикаторы'!CM66</f>
        <v>0</v>
      </c>
      <c r="BV54" s="295">
        <f>'Показатели и индикаторы'!CN66</f>
        <v>0</v>
      </c>
      <c r="BW54" s="295">
        <f>'Показатели и индикаторы'!CO66</f>
        <v>0</v>
      </c>
      <c r="BX54" s="295">
        <f>'Показатели и индикаторы'!CP66</f>
        <v>0</v>
      </c>
      <c r="BY54" s="295">
        <f>'Показатели и индикаторы'!CR66</f>
        <v>0</v>
      </c>
      <c r="BZ54" s="295">
        <f>'Показатели и индикаторы'!CS66</f>
        <v>0</v>
      </c>
    </row>
    <row r="55" spans="1:78" s="303" customFormat="1" ht="31.5" x14ac:dyDescent="0.25">
      <c r="A55" s="300" t="s">
        <v>53</v>
      </c>
      <c r="B55" s="293" t="str">
        <f>'Показатели и индикаторы'!B67</f>
        <v xml:space="preserve">Наличие основных фондов - Машины и оборудование ( в руб.)
</v>
      </c>
      <c r="C55" s="301">
        <f>'Показатели и индикаторы'!C67</f>
        <v>371272484.93000001</v>
      </c>
      <c r="D55" s="301">
        <f>'Показатели и индикаторы'!D67</f>
        <v>380712545.10999995</v>
      </c>
      <c r="E55" s="301">
        <f>'Показатели и индикаторы'!F67</f>
        <v>393180478.08999997</v>
      </c>
      <c r="F55" s="301">
        <f>'Показатели и индикаторы'!G67</f>
        <v>404196149.10999995</v>
      </c>
      <c r="G55" s="302">
        <f>'Показатели и индикаторы'!H67</f>
        <v>26895889.510000002</v>
      </c>
      <c r="H55" s="302">
        <f>'Показатели и индикаторы'!I67</f>
        <v>22373053.41</v>
      </c>
      <c r="I55" s="302">
        <f>'Показатели и индикаторы'!K67</f>
        <v>23000000</v>
      </c>
      <c r="J55" s="302">
        <f>'Показатели и индикаторы'!L67</f>
        <v>23700000</v>
      </c>
      <c r="K55" s="302">
        <f>'Показатели и индикаторы'!M67</f>
        <v>14132557</v>
      </c>
      <c r="L55" s="302">
        <f>'Показатели и индикаторы'!N67</f>
        <v>15902057</v>
      </c>
      <c r="M55" s="302">
        <f>'Показатели и индикаторы'!P67</f>
        <v>17402057</v>
      </c>
      <c r="N55" s="302">
        <f>'Показатели и индикаторы'!Q67</f>
        <v>18902057</v>
      </c>
      <c r="O55" s="302">
        <f>'Показатели и индикаторы'!R67</f>
        <v>15953148.539999999</v>
      </c>
      <c r="P55" s="302">
        <f>'Показатели и индикаторы'!S67</f>
        <v>16453148</v>
      </c>
      <c r="Q55" s="302">
        <f>'Показатели и индикаторы'!U67</f>
        <v>16953148</v>
      </c>
      <c r="R55" s="302">
        <f>'Показатели и индикаторы'!V67</f>
        <v>17453148</v>
      </c>
      <c r="S55" s="302">
        <f>'Показатели и индикаторы'!W67</f>
        <v>34784023.939999998</v>
      </c>
      <c r="T55" s="302">
        <f>'Показатели и индикаторы'!X67</f>
        <v>36950223.939999998</v>
      </c>
      <c r="U55" s="302">
        <f>'Показатели и индикаторы'!Z67</f>
        <v>38950223.939999998</v>
      </c>
      <c r="V55" s="302">
        <f>'Показатели и индикаторы'!AA67</f>
        <v>40950223.939999998</v>
      </c>
      <c r="W55" s="302">
        <f>'Показатели и индикаторы'!AB67</f>
        <v>21171700</v>
      </c>
      <c r="X55" s="302">
        <f>'Показатели и индикаторы'!AC67</f>
        <v>21971671.23</v>
      </c>
      <c r="Y55" s="302">
        <f>'Показатели и индикаторы'!AE67</f>
        <v>22471671</v>
      </c>
      <c r="Z55" s="302">
        <f>'Показатели и индикаторы'!AF67</f>
        <v>22771671.02</v>
      </c>
      <c r="AA55" s="302">
        <f>'Показатели и индикаторы'!AG67</f>
        <v>74772212.379999995</v>
      </c>
      <c r="AB55" s="302">
        <f>'Показатели и индикаторы'!AH67</f>
        <v>75772212.379999995</v>
      </c>
      <c r="AC55" s="302">
        <f>'Показатели и индикаторы'!AJ67</f>
        <v>76772200</v>
      </c>
      <c r="AD55" s="302">
        <f>'Показатели и индикаторы'!AK67</f>
        <v>77500000</v>
      </c>
      <c r="AE55" s="302">
        <f>'Показатели и индикаторы'!AL67</f>
        <v>32908791.600000001</v>
      </c>
      <c r="AF55" s="302">
        <f>'Показатели и индикаторы'!AM67</f>
        <v>35616263.759999998</v>
      </c>
      <c r="AG55" s="302">
        <f>'Показатели и индикаторы'!AO67</f>
        <v>36616263.759999998</v>
      </c>
      <c r="AH55" s="302">
        <f>'Показатели и индикаторы'!AP67</f>
        <v>37616263.759999998</v>
      </c>
      <c r="AI55" s="302">
        <f>'Показатели и индикаторы'!AQ67</f>
        <v>22100389.890000001</v>
      </c>
      <c r="AJ55" s="302">
        <f>'Показатели и индикаторы'!AR67</f>
        <v>24457590.990000002</v>
      </c>
      <c r="AK55" s="302">
        <f>'Показатели и индикаторы'!AT67</f>
        <v>26757590.990000002</v>
      </c>
      <c r="AL55" s="302">
        <f>'Показатели и индикаторы'!AU67</f>
        <v>29057590.990000002</v>
      </c>
      <c r="AM55" s="302">
        <f>'Показатели и индикаторы'!AV67</f>
        <v>11285656.32</v>
      </c>
      <c r="AN55" s="302">
        <f>'Показатели и индикаторы'!AW67</f>
        <v>11785656</v>
      </c>
      <c r="AO55" s="302">
        <f>'Показатели и индикаторы'!AY67</f>
        <v>12285656</v>
      </c>
      <c r="AP55" s="302">
        <f>'Показатели и индикаторы'!AZ67</f>
        <v>12785656</v>
      </c>
      <c r="AQ55" s="302">
        <f>'Показатели и индикаторы'!BA67</f>
        <v>25854210</v>
      </c>
      <c r="AR55" s="302">
        <f>'Показатели и индикаторы'!BB67</f>
        <v>26013370</v>
      </c>
      <c r="AS55" s="302">
        <f>'Показатели и индикаторы'!BD67</f>
        <v>26183370</v>
      </c>
      <c r="AT55" s="302">
        <f>'Показатели и индикаторы'!BE67</f>
        <v>26373370</v>
      </c>
      <c r="AU55" s="302">
        <f>'Показатели и индикаторы'!BF67</f>
        <v>17048000</v>
      </c>
      <c r="AV55" s="302">
        <f>'Показатели и индикаторы'!BG67</f>
        <v>17900400</v>
      </c>
      <c r="AW55" s="302">
        <f>'Показатели и индикаторы'!BI67</f>
        <v>18795320</v>
      </c>
      <c r="AX55" s="302">
        <f>'Показатели и индикаторы'!BJ67</f>
        <v>19735191</v>
      </c>
      <c r="AY55" s="302">
        <f>'Показатели и индикаторы'!BK67</f>
        <v>28480000</v>
      </c>
      <c r="AZ55" s="302">
        <f>'Показатели и индикаторы'!BL67</f>
        <v>24578101</v>
      </c>
      <c r="BA55" s="302">
        <f>'Показатели и индикаторы'!BN67</f>
        <v>23878101</v>
      </c>
      <c r="BB55" s="302">
        <f>'Показатели и индикаторы'!BO67</f>
        <v>22078101</v>
      </c>
      <c r="BC55" s="302">
        <f>'Показатели и индикаторы'!BP67</f>
        <v>3123000</v>
      </c>
      <c r="BD55" s="302">
        <f>'Показатели и индикаторы'!BQ67</f>
        <v>3168000</v>
      </c>
      <c r="BE55" s="302">
        <f>'Показатели и индикаторы'!BS67</f>
        <v>3172000</v>
      </c>
      <c r="BF55" s="302">
        <f>'Показатели и индикаторы'!BT67</f>
        <v>3210000</v>
      </c>
      <c r="BG55" s="302">
        <f>'Показатели и индикаторы'!BU67</f>
        <v>5452000</v>
      </c>
      <c r="BH55" s="302">
        <f>'Показатели и индикаторы'!BV67</f>
        <v>6174900</v>
      </c>
      <c r="BI55" s="302">
        <f>'Показатели и индикаторы'!BX67</f>
        <v>6774900</v>
      </c>
      <c r="BJ55" s="302">
        <f>'Показатели и индикаторы'!BY67</f>
        <v>7274900</v>
      </c>
      <c r="BK55" s="302">
        <f>'Показатели и индикаторы'!BZ67</f>
        <v>7026964</v>
      </c>
      <c r="BL55" s="302">
        <f>'Показатели и индикаторы'!CA67</f>
        <v>8000000</v>
      </c>
      <c r="BM55" s="302">
        <f>'Показатели и индикаторы'!CC67</f>
        <v>8500000</v>
      </c>
      <c r="BN55" s="302">
        <f>'Показатели и индикаторы'!CD67</f>
        <v>9000000</v>
      </c>
      <c r="BO55" s="302">
        <f>'Показатели и индикаторы'!CE67</f>
        <v>17713829.300000001</v>
      </c>
      <c r="BP55" s="302">
        <f>'Показатели и индикаторы'!CF67</f>
        <v>20837784.949999999</v>
      </c>
      <c r="BQ55" s="302">
        <f>'Показатели и индикаторы'!CH67</f>
        <v>21697784.949999999</v>
      </c>
      <c r="BR55" s="302">
        <f>'Показатели и индикаторы'!CI67</f>
        <v>22557784.949999999</v>
      </c>
      <c r="BS55" s="302">
        <f>'Показатели и индикаторы'!CJ67</f>
        <v>1532321</v>
      </c>
      <c r="BT55" s="302">
        <f>'Показатели и индикаторы'!CK67</f>
        <v>1720321</v>
      </c>
      <c r="BU55" s="302">
        <f>'Показатели и индикаторы'!CM67</f>
        <v>1932400</v>
      </c>
      <c r="BV55" s="302">
        <f>'Показатели и индикаторы'!CN67</f>
        <v>2192400</v>
      </c>
      <c r="BW55" s="302">
        <f>'Показатели и индикаторы'!CO67</f>
        <v>11037791.449999999</v>
      </c>
      <c r="BX55" s="302">
        <f>'Показатели и индикаторы'!CP67</f>
        <v>11037791.449999999</v>
      </c>
      <c r="BY55" s="302">
        <f>'Показатели и индикаторы'!CR67</f>
        <v>11037791.449999999</v>
      </c>
      <c r="BZ55" s="302">
        <f>'Показатели и индикаторы'!CS67</f>
        <v>11037791.449999999</v>
      </c>
    </row>
    <row r="56" spans="1:78" s="303" customFormat="1" x14ac:dyDescent="0.25">
      <c r="A56" s="300" t="s">
        <v>55</v>
      </c>
      <c r="B56" s="293" t="str">
        <f>'Показатели и индикаторы'!B68</f>
        <v>Наличие основных фондов - Машины и оборудование не старше 5 лет (в руб.)</v>
      </c>
      <c r="C56" s="301">
        <f>'Показатели и индикаторы'!C68</f>
        <v>143501551.78</v>
      </c>
      <c r="D56" s="301">
        <f>'Показатели и индикаторы'!D68</f>
        <v>161249911.77000004</v>
      </c>
      <c r="E56" s="301">
        <f>'Показатели и индикаторы'!F68</f>
        <v>163807693.08000001</v>
      </c>
      <c r="F56" s="301">
        <f>'Показатели и индикаторы'!G68</f>
        <v>166406490.46000004</v>
      </c>
      <c r="G56" s="302">
        <f>'Показатели и индикаторы'!H68</f>
        <v>8063000</v>
      </c>
      <c r="H56" s="302">
        <f>'Показатели и индикаторы'!I68</f>
        <v>10505496.9</v>
      </c>
      <c r="I56" s="302">
        <f>'Показатели и индикаторы'!K68</f>
        <v>11200000</v>
      </c>
      <c r="J56" s="302">
        <f>'Показатели и индикаторы'!L68</f>
        <v>11900000</v>
      </c>
      <c r="K56" s="302">
        <f>'Показатели и индикаторы'!M68</f>
        <v>6022060</v>
      </c>
      <c r="L56" s="302">
        <f>'Показатели и индикаторы'!N68</f>
        <v>7791560</v>
      </c>
      <c r="M56" s="302">
        <f>'Показатели и индикаторы'!P68</f>
        <v>9291560</v>
      </c>
      <c r="N56" s="302">
        <f>'Показатели и индикаторы'!Q68</f>
        <v>10791560</v>
      </c>
      <c r="O56" s="302">
        <f>'Показатели и индикаторы'!R68</f>
        <v>8845110.4100000001</v>
      </c>
      <c r="P56" s="302">
        <f>'Показатели и индикаторы'!S68</f>
        <v>8800000</v>
      </c>
      <c r="Q56" s="302">
        <f>'Показатели и индикаторы'!U68</f>
        <v>8750000</v>
      </c>
      <c r="R56" s="302">
        <f>'Показатели и индикаторы'!V68</f>
        <v>8700000</v>
      </c>
      <c r="S56" s="302">
        <f>'Показатели и индикаторы'!W68</f>
        <v>12396047.74</v>
      </c>
      <c r="T56" s="302">
        <f>'Показатели и индикаторы'!X68</f>
        <v>12668758.52</v>
      </c>
      <c r="U56" s="302">
        <f>'Показатели и индикаторы'!Z68</f>
        <v>9284737.4700000007</v>
      </c>
      <c r="V56" s="302">
        <f>'Показатели и индикаторы'!AA68</f>
        <v>7189730.1699999999</v>
      </c>
      <c r="W56" s="302">
        <f>'Показатели и индикаторы'!AB68</f>
        <v>10754400</v>
      </c>
      <c r="X56" s="302">
        <f>'Показатели и индикаторы'!AC68</f>
        <v>10477741.630000001</v>
      </c>
      <c r="Y56" s="302">
        <f>'Показатели и индикаторы'!AE68</f>
        <v>8425513.5800000001</v>
      </c>
      <c r="Z56" s="302">
        <f>'Показатели и индикаторы'!AF68</f>
        <v>5389233.96</v>
      </c>
      <c r="AA56" s="302">
        <f>'Показатели и индикаторы'!AG68</f>
        <v>35462842.270000003</v>
      </c>
      <c r="AB56" s="302">
        <f>'Показатели и индикаторы'!AH68</f>
        <v>36462842.270000003</v>
      </c>
      <c r="AC56" s="302">
        <f>'Показатели и индикаторы'!AJ68</f>
        <v>37400000</v>
      </c>
      <c r="AD56" s="302">
        <f>'Показатели и индикаторы'!AK68</f>
        <v>38400000</v>
      </c>
      <c r="AE56" s="302">
        <f>'Показатели и индикаторы'!AL68</f>
        <v>4282245.42</v>
      </c>
      <c r="AF56" s="302">
        <f>'Показатели и индикаторы'!AM68</f>
        <v>7034433.4199999999</v>
      </c>
      <c r="AG56" s="302">
        <f>'Показатели и индикаторы'!AO68</f>
        <v>7500000</v>
      </c>
      <c r="AH56" s="302">
        <f>'Показатели и индикаторы'!AP68</f>
        <v>8000000</v>
      </c>
      <c r="AI56" s="302">
        <f>'Показатели и индикаторы'!AQ68</f>
        <v>11194228.130000001</v>
      </c>
      <c r="AJ56" s="302">
        <f>'Показатели и индикаторы'!AR68</f>
        <v>11461429.23</v>
      </c>
      <c r="AK56" s="302">
        <f>'Показатели и индикаторы'!AT68</f>
        <v>11761429.23</v>
      </c>
      <c r="AL56" s="302">
        <f>'Показатели и индикаторы'!AU68</f>
        <v>12061429.23</v>
      </c>
      <c r="AM56" s="302">
        <f>'Показатели и индикаторы'!AV68</f>
        <v>6357847.2999999998</v>
      </c>
      <c r="AN56" s="302">
        <f>'Показатели и индикаторы'!AW68</f>
        <v>6857847</v>
      </c>
      <c r="AO56" s="302">
        <f>'Показатели и индикаторы'!AY68</f>
        <v>7357846</v>
      </c>
      <c r="AP56" s="302">
        <f>'Показатели и индикаторы'!AZ68</f>
        <v>7857846</v>
      </c>
      <c r="AQ56" s="302">
        <f>'Показатели и индикаторы'!BA68</f>
        <v>11840840</v>
      </c>
      <c r="AR56" s="302">
        <f>'Показатели и индикаторы'!BB68</f>
        <v>12000000</v>
      </c>
      <c r="AS56" s="302">
        <f>'Показатели и индикаторы'!BD68</f>
        <v>12170000</v>
      </c>
      <c r="AT56" s="302">
        <f>'Показатели и индикаторы'!BE68</f>
        <v>12360000</v>
      </c>
      <c r="AU56" s="302">
        <f>'Показатели и индикаторы'!BF68</f>
        <v>11069510</v>
      </c>
      <c r="AV56" s="302">
        <f>'Показатели и индикаторы'!BG68</f>
        <v>11622985</v>
      </c>
      <c r="AW56" s="302">
        <f>'Показатели и индикаторы'!BI68</f>
        <v>12204134</v>
      </c>
      <c r="AX56" s="302">
        <f>'Показатели и индикаторы'!BJ68</f>
        <v>12827875</v>
      </c>
      <c r="AY56" s="302">
        <f>'Показатели и индикаторы'!BK68</f>
        <v>4842500</v>
      </c>
      <c r="AZ56" s="302">
        <f>'Показатели и индикаторы'!BL68</f>
        <v>6216500</v>
      </c>
      <c r="BA56" s="302">
        <f>'Показатели и индикаторы'!BN68</f>
        <v>6447087</v>
      </c>
      <c r="BB56" s="302">
        <f>'Показатели и индикаторы'!BO68</f>
        <v>6623430.2999999998</v>
      </c>
      <c r="BC56" s="302">
        <f>'Показатели и индикаторы'!BP68</f>
        <v>1365000</v>
      </c>
      <c r="BD56" s="302">
        <f>'Показатели и индикаторы'!BQ68</f>
        <v>1365000</v>
      </c>
      <c r="BE56" s="302">
        <f>'Показатели и индикаторы'!BS68</f>
        <v>1390000</v>
      </c>
      <c r="BF56" s="302">
        <f>'Показатели и индикаторы'!BT68</f>
        <v>1420000</v>
      </c>
      <c r="BG56" s="302">
        <f>'Показатели и индикаторы'!BU68</f>
        <v>834400</v>
      </c>
      <c r="BH56" s="302">
        <f>'Показатели и индикаторы'!BV68</f>
        <v>2121390</v>
      </c>
      <c r="BI56" s="302">
        <f>'Показатели и индикаторы'!BX68</f>
        <v>3021390</v>
      </c>
      <c r="BJ56" s="302">
        <f>'Показатели и индикаторы'!BY68</f>
        <v>4021390</v>
      </c>
      <c r="BK56" s="302">
        <f>'Показатели и индикаторы'!BZ68</f>
        <v>2485800</v>
      </c>
      <c r="BL56" s="302">
        <f>'Показатели и индикаторы'!CA68</f>
        <v>2800000</v>
      </c>
      <c r="BM56" s="302">
        <f>'Показатели и индикаторы'!CC68</f>
        <v>3500000</v>
      </c>
      <c r="BN56" s="302">
        <f>'Показатели и индикаторы'!CD68</f>
        <v>4000000</v>
      </c>
      <c r="BO56" s="302">
        <f>'Показатели и индикаторы'!CE68</f>
        <v>5502886.4000000004</v>
      </c>
      <c r="BP56" s="302">
        <f>'Показатели и индикаторы'!CF68</f>
        <v>11161695.800000001</v>
      </c>
      <c r="BQ56" s="302">
        <f>'Показатели и индикаторы'!CH68</f>
        <v>12021695.800000001</v>
      </c>
      <c r="BR56" s="302">
        <f>'Показатели и индикаторы'!CI68</f>
        <v>12881695.800000001</v>
      </c>
      <c r="BS56" s="302">
        <f>'Показатели и индикаторы'!CJ68</f>
        <v>592232</v>
      </c>
      <c r="BT56" s="302">
        <f>'Показатели и индикаторы'!CK68</f>
        <v>702232</v>
      </c>
      <c r="BU56" s="302">
        <f>'Показатели и индикаторы'!CM68</f>
        <v>882300</v>
      </c>
      <c r="BV56" s="302">
        <f>'Показатели и индикаторы'!CN68</f>
        <v>1082300</v>
      </c>
      <c r="BW56" s="302">
        <f>'Показатели и индикаторы'!CO68</f>
        <v>1590602.11</v>
      </c>
      <c r="BX56" s="302">
        <f>'Показатели и индикаторы'!CP68</f>
        <v>1200000</v>
      </c>
      <c r="BY56" s="302">
        <f>'Показатели и индикаторы'!CR68</f>
        <v>1200000</v>
      </c>
      <c r="BZ56" s="302">
        <f>'Показатели и индикаторы'!CS68</f>
        <v>900000</v>
      </c>
    </row>
    <row r="57" spans="1:78" s="177" customFormat="1" ht="31.5" x14ac:dyDescent="0.25">
      <c r="A57" s="292" t="s">
        <v>671</v>
      </c>
      <c r="B57" s="304" t="str">
        <f>'Показатели и индикаторы'!B69</f>
        <v>Доля стоимости основных фондов (Машины и оборудование) не старше 5 лет в общей стоимости основных фондов (Машины и оборудование) (%)</v>
      </c>
      <c r="C57" s="172">
        <f>'Показатели и индикаторы'!C69</f>
        <v>0.38651275708474842</v>
      </c>
      <c r="D57" s="172">
        <f>'Показатели и индикаторы'!D69</f>
        <v>0.42354767091641232</v>
      </c>
      <c r="E57" s="172">
        <f>'Показатели и индикаторы'!F69</f>
        <v>0.4166221422684776</v>
      </c>
      <c r="F57" s="172">
        <f>'Показатели и индикаторы'!G69</f>
        <v>0.41169736729657302</v>
      </c>
      <c r="G57" s="172">
        <f>'Показатели и индикаторы'!H69</f>
        <v>0.2997855860837822</v>
      </c>
      <c r="H57" s="172">
        <f>'Показатели и индикаторы'!I69</f>
        <v>0.46956026553373342</v>
      </c>
      <c r="I57" s="172">
        <f>'Показатели и индикаторы'!K69</f>
        <v>0.48695652173913045</v>
      </c>
      <c r="J57" s="172">
        <f>'Показатели и индикаторы'!L69</f>
        <v>0.50210970464135019</v>
      </c>
      <c r="K57" s="172">
        <f>'Показатели и индикаторы'!M69</f>
        <v>0.42611255698455702</v>
      </c>
      <c r="L57" s="172">
        <f>'Показатели и индикаторы'!N69</f>
        <v>0.48997183194601807</v>
      </c>
      <c r="M57" s="172">
        <f>'Показатели и индикаторы'!P69</f>
        <v>0.53393458026255169</v>
      </c>
      <c r="N57" s="172">
        <f>'Показатели и индикаторы'!Q69</f>
        <v>0.57091987395869137</v>
      </c>
      <c r="O57" s="172">
        <f>'Показатели и индикаторы'!R69</f>
        <v>0.55444292942062712</v>
      </c>
      <c r="P57" s="172">
        <f>'Показатели и индикаторы'!S69</f>
        <v>0.53485205384404244</v>
      </c>
      <c r="Q57" s="172">
        <f>'Показатели и индикаторы'!U69</f>
        <v>0.51612833203603248</v>
      </c>
      <c r="R57" s="172">
        <f>'Показатели и индикаторы'!V69</f>
        <v>0.49847740934758589</v>
      </c>
      <c r="S57" s="172">
        <f>'Показатели и индикаторы'!W69</f>
        <v>0.35637187236825485</v>
      </c>
      <c r="T57" s="172">
        <f>'Показатели и индикаторы'!X69</f>
        <v>0.34286012827883283</v>
      </c>
      <c r="U57" s="172">
        <f>'Показатели и индикаторы'!Z69</f>
        <v>0.23837443102515835</v>
      </c>
      <c r="V57" s="172">
        <f>'Показатели и индикаторы'!AA69</f>
        <v>0.17557242618585789</v>
      </c>
      <c r="W57" s="172">
        <f>'Показатели и индикаторы'!AB69</f>
        <v>0.50796109901425013</v>
      </c>
      <c r="X57" s="172">
        <f>'Показатели и индикаторы'!AC69</f>
        <v>0.47687504151681231</v>
      </c>
      <c r="Y57" s="172">
        <f>'Показатели и индикаторы'!AE69</f>
        <v>0.37493934385208827</v>
      </c>
      <c r="Z57" s="172">
        <f>'Показатели и индикаторы'!AF69</f>
        <v>0.23666396529559561</v>
      </c>
      <c r="AA57" s="172">
        <f>'Показатели и индикаторы'!AG69</f>
        <v>0.47427836011825125</v>
      </c>
      <c r="AB57" s="172">
        <f>'Показатели и индикаторы'!AH69</f>
        <v>0.48121654528361557</v>
      </c>
      <c r="AC57" s="172">
        <f>'Показатели и индикаторы'!AJ69</f>
        <v>0.48715550681105924</v>
      </c>
      <c r="AD57" s="172">
        <f>'Показатели и индикаторы'!AK69</f>
        <v>0.49548387096774194</v>
      </c>
      <c r="AE57" s="172">
        <f>'Показатели и индикаторы'!AL69</f>
        <v>0.13012466310066517</v>
      </c>
      <c r="AF57" s="172">
        <f>'Показатели и индикаторы'!AM69</f>
        <v>0.1975062142228475</v>
      </c>
      <c r="AG57" s="172">
        <f>'Показатели и индикаторы'!AO69</f>
        <v>0.20482701482484625</v>
      </c>
      <c r="AH57" s="172">
        <f>'Показатели и индикаторы'!AP69</f>
        <v>0.21267396600156124</v>
      </c>
      <c r="AI57" s="172">
        <f>'Показатели и индикаторы'!AQ69</f>
        <v>0.50651722371039132</v>
      </c>
      <c r="AJ57" s="172">
        <f>'Показатели и индикаторы'!AR69</f>
        <v>0.46862461780010328</v>
      </c>
      <c r="AK57" s="172">
        <f>'Показатели и индикаторы'!AT69</f>
        <v>0.43955486255827547</v>
      </c>
      <c r="AL57" s="172">
        <f>'Показатели и индикаторы'!AU69</f>
        <v>0.41508703299426541</v>
      </c>
      <c r="AM57" s="172">
        <f>'Показатели и индикаторы'!AV69</f>
        <v>0.56335645174068172</v>
      </c>
      <c r="AN57" s="172">
        <f>'Показатели и индикаторы'!AW69</f>
        <v>0.58188080493779892</v>
      </c>
      <c r="AO57" s="172">
        <f>'Показатели и индикаторы'!AY69</f>
        <v>0.59889728314059909</v>
      </c>
      <c r="AP57" s="172">
        <f>'Показатели и индикаторы'!AZ69</f>
        <v>0.61458293575237755</v>
      </c>
      <c r="AQ57" s="172">
        <f>'Показатели и индикаторы'!BA69</f>
        <v>0.45798498581082153</v>
      </c>
      <c r="AR57" s="172">
        <f>'Показатели и индикаторы'!BB69</f>
        <v>0.46130124624375851</v>
      </c>
      <c r="AS57" s="172">
        <f>'Показатели и индикаторы'!BD69</f>
        <v>0.46479883987431719</v>
      </c>
      <c r="AT57" s="172">
        <f>'Показатели и индикаторы'!BE69</f>
        <v>0.46865455571282699</v>
      </c>
      <c r="AU57" s="172">
        <f>'Показатели и индикаторы'!BF69</f>
        <v>0.64931428906616617</v>
      </c>
      <c r="AV57" s="172">
        <f>'Показатели и индикаторы'!BG69</f>
        <v>0.6493142611338294</v>
      </c>
      <c r="AW57" s="172">
        <f>'Показатели и индикаторы'!BI69</f>
        <v>0.64931770249189691</v>
      </c>
      <c r="AX57" s="172">
        <f>'Показатели и индикаторы'!BJ69</f>
        <v>0.65000004307026971</v>
      </c>
      <c r="AY57" s="172">
        <f>'Показатели и индикаторы'!BK69</f>
        <v>0.1700316011235955</v>
      </c>
      <c r="AZ57" s="172">
        <f>'Показатели и индикаторы'!BL69</f>
        <v>0.25292840972538927</v>
      </c>
      <c r="BA57" s="172">
        <f>'Показатели и индикаторы'!BN69</f>
        <v>0.26999998869256814</v>
      </c>
      <c r="BB57" s="172">
        <f>'Показатели и индикаторы'!BO69</f>
        <v>0.3</v>
      </c>
      <c r="BC57" s="172">
        <f>'Показатели и индикаторы'!BP69</f>
        <v>0.43707973102785785</v>
      </c>
      <c r="BD57" s="172">
        <f>'Показатели и индикаторы'!BQ69</f>
        <v>0.4308712121212121</v>
      </c>
      <c r="BE57" s="172">
        <f>'Показатели и индикаторы'!BS69</f>
        <v>0.43820933165195458</v>
      </c>
      <c r="BF57" s="172">
        <f>'Показатели и индикаторы'!BT69</f>
        <v>0.44236760124610591</v>
      </c>
      <c r="BG57" s="172">
        <f>'Показатели и индикаторы'!BU69</f>
        <v>0.15304475421863536</v>
      </c>
      <c r="BH57" s="172">
        <f>'Показатели и индикаторы'!BV69</f>
        <v>0.34355050284215127</v>
      </c>
      <c r="BI57" s="172">
        <f>'Показатели и индикаторы'!BX69</f>
        <v>0.44596820617278482</v>
      </c>
      <c r="BJ57" s="172">
        <f>'Показатели и индикаторы'!BY69</f>
        <v>0.55277598317502641</v>
      </c>
      <c r="BK57" s="172">
        <f>'Показатели и индикаторы'!BZ69</f>
        <v>0.35375163441850566</v>
      </c>
      <c r="BL57" s="172">
        <f>'Показатели и индикаторы'!CA69</f>
        <v>0.35</v>
      </c>
      <c r="BM57" s="172">
        <f>'Показатели и индикаторы'!CC69</f>
        <v>0.41176470588235292</v>
      </c>
      <c r="BN57" s="172">
        <f>'Показатели и индикаторы'!CD69</f>
        <v>0.44444444444444442</v>
      </c>
      <c r="BO57" s="172">
        <f>'Показатели и индикаторы'!CE69</f>
        <v>0.31065481702479769</v>
      </c>
      <c r="BP57" s="172">
        <f>'Показатели и индикаторы'!CF69</f>
        <v>0.53564694264684798</v>
      </c>
      <c r="BQ57" s="172">
        <f>'Показатели и индикаторы'!CH69</f>
        <v>0.55405175356390479</v>
      </c>
      <c r="BR57" s="172">
        <f>'Показатели и индикаторы'!CI69</f>
        <v>0.57105322302489636</v>
      </c>
      <c r="BS57" s="172">
        <f>'Показатели и индикаторы'!CJ69</f>
        <v>0.38649343055404189</v>
      </c>
      <c r="BT57" s="172">
        <f>'Показатели и индикаторы'!CK69</f>
        <v>0.40819823742196948</v>
      </c>
      <c r="BU57" s="172">
        <f>'Показатели и индикаторы'!CM69</f>
        <v>0.45658248809770235</v>
      </c>
      <c r="BV57" s="172">
        <f>'Показатели и индикаторы'!CN69</f>
        <v>0.49365991607370918</v>
      </c>
      <c r="BW57" s="172">
        <f>'Показатели и индикаторы'!CO69</f>
        <v>0.1441051062801155</v>
      </c>
      <c r="BX57" s="172">
        <f>'Показатели и индикаторы'!CP69</f>
        <v>0.10871740107030198</v>
      </c>
      <c r="BY57" s="172">
        <f>'Показатели и индикаторы'!CR69</f>
        <v>0.10871740107030198</v>
      </c>
      <c r="BZ57" s="172">
        <f>'Показатели и индикаторы'!CS69</f>
        <v>8.1538050802726483E-2</v>
      </c>
    </row>
    <row r="58" spans="1:78" s="303" customFormat="1" x14ac:dyDescent="0.25">
      <c r="A58" s="300" t="s">
        <v>57</v>
      </c>
      <c r="B58" s="293" t="str">
        <f>'Показатели и индикаторы'!B70</f>
        <v>Общий объем внебюджетных расходов (руб.)</v>
      </c>
      <c r="C58" s="301">
        <f>'Показатели и индикаторы'!C70</f>
        <v>172413000.79000002</v>
      </c>
      <c r="D58" s="301">
        <f>'Показатели и индикаторы'!D70</f>
        <v>175624925.06</v>
      </c>
      <c r="E58" s="301">
        <f>'Показатели и индикаторы'!F70</f>
        <v>177662507</v>
      </c>
      <c r="F58" s="301">
        <f>'Показатели и индикаторы'!G70</f>
        <v>184457508</v>
      </c>
      <c r="G58" s="302">
        <f>'Показатели и индикаторы'!H70</f>
        <v>6817681.6799999997</v>
      </c>
      <c r="H58" s="302">
        <f>'Показатели и индикаторы'!I70</f>
        <v>6817681.6799999997</v>
      </c>
      <c r="I58" s="302">
        <f>'Показатели и индикаторы'!K70</f>
        <v>7500000</v>
      </c>
      <c r="J58" s="302">
        <f>'Показатели и индикаторы'!L70</f>
        <v>8500000</v>
      </c>
      <c r="K58" s="302">
        <f>'Показатели и индикаторы'!M70</f>
        <v>8352060</v>
      </c>
      <c r="L58" s="302">
        <f>'Показатели и индикаторы'!N70</f>
        <v>7772506</v>
      </c>
      <c r="M58" s="302">
        <f>'Показатели и индикаторы'!P70</f>
        <v>7772506</v>
      </c>
      <c r="N58" s="302">
        <f>'Показатели и индикаторы'!Q70</f>
        <v>7772506</v>
      </c>
      <c r="O58" s="302">
        <f>'Показатели и индикаторы'!R70</f>
        <v>6027153.96</v>
      </c>
      <c r="P58" s="302">
        <f>'Показатели и индикаторы'!S70</f>
        <v>6200000</v>
      </c>
      <c r="Q58" s="302">
        <f>'Показатели и индикаторы'!U70</f>
        <v>6200000</v>
      </c>
      <c r="R58" s="302">
        <f>'Показатели и индикаторы'!V70</f>
        <v>6200000</v>
      </c>
      <c r="S58" s="302">
        <f>'Показатели и индикаторы'!W70</f>
        <v>9687845.3300000001</v>
      </c>
      <c r="T58" s="302">
        <f>'Показатели и индикаторы'!X70</f>
        <v>9876754</v>
      </c>
      <c r="U58" s="302">
        <f>'Показатели и индикаторы'!Z70</f>
        <v>10000000</v>
      </c>
      <c r="V58" s="302">
        <f>'Показатели и индикаторы'!AA70</f>
        <v>11000000</v>
      </c>
      <c r="W58" s="302">
        <f>'Показатели и индикаторы'!AB70</f>
        <v>6903993</v>
      </c>
      <c r="X58" s="302">
        <f>'Показатели и индикаторы'!AC70</f>
        <v>7767000</v>
      </c>
      <c r="Y58" s="302">
        <f>'Показатели и индикаторы'!AE70</f>
        <v>9110000</v>
      </c>
      <c r="Z58" s="302">
        <f>'Показатели и индикаторы'!AF70</f>
        <v>10535000</v>
      </c>
      <c r="AA58" s="302">
        <f>'Показатели и индикаторы'!AG70</f>
        <v>16116347.17</v>
      </c>
      <c r="AB58" s="302">
        <f>'Показатели и индикаторы'!AH70</f>
        <v>18712519.399999999</v>
      </c>
      <c r="AC58" s="302">
        <f>'Показатели и индикаторы'!AJ70</f>
        <v>17300000</v>
      </c>
      <c r="AD58" s="302">
        <f>'Показатели и индикаторы'!AK70</f>
        <v>18000000</v>
      </c>
      <c r="AE58" s="302">
        <f>'Показатели и индикаторы'!AL70</f>
        <v>359866.55</v>
      </c>
      <c r="AF58" s="302">
        <f>'Показатели и индикаторы'!AM70</f>
        <v>700000</v>
      </c>
      <c r="AG58" s="302">
        <f>'Показатели и индикаторы'!AO70</f>
        <v>700000</v>
      </c>
      <c r="AH58" s="302">
        <f>'Показатели и индикаторы'!AP70</f>
        <v>700000</v>
      </c>
      <c r="AI58" s="302">
        <f>'Показатели и индикаторы'!AQ70</f>
        <v>14017305.539999999</v>
      </c>
      <c r="AJ58" s="302">
        <f>'Показатели и индикаторы'!AR70</f>
        <v>16725000</v>
      </c>
      <c r="AK58" s="302">
        <f>'Показатели и индикаторы'!AT70</f>
        <v>17100000</v>
      </c>
      <c r="AL58" s="302">
        <f>'Показатели и индикаторы'!AU70</f>
        <v>18000000</v>
      </c>
      <c r="AM58" s="302">
        <f>'Показатели и индикаторы'!AV70</f>
        <v>11270754.369999999</v>
      </c>
      <c r="AN58" s="302">
        <f>'Показатели и индикаторы'!AW70</f>
        <v>9500000</v>
      </c>
      <c r="AO58" s="302">
        <f>'Показатели и индикаторы'!AY70</f>
        <v>10500000</v>
      </c>
      <c r="AP58" s="302">
        <f>'Показатели и индикаторы'!AZ70</f>
        <v>10500000</v>
      </c>
      <c r="AQ58" s="302">
        <f>'Показатели и индикаторы'!BA70</f>
        <v>17465648</v>
      </c>
      <c r="AR58" s="302">
        <f>'Показатели и индикаторы'!BB70</f>
        <v>15000000</v>
      </c>
      <c r="AS58" s="302">
        <f>'Показатели и индикаторы'!BD70</f>
        <v>16000000</v>
      </c>
      <c r="AT58" s="302">
        <f>'Показатели и индикаторы'!BE70</f>
        <v>17000000</v>
      </c>
      <c r="AU58" s="302">
        <f>'Показатели и индикаторы'!BF70</f>
        <v>15768960</v>
      </c>
      <c r="AV58" s="302">
        <f>'Показатели и индикаторы'!BG70</f>
        <v>15861026.57</v>
      </c>
      <c r="AW58" s="302">
        <f>'Показатели и индикаторы'!BI70</f>
        <v>15780000</v>
      </c>
      <c r="AX58" s="302">
        <f>'Показатели и индикаторы'!BJ70</f>
        <v>15800000</v>
      </c>
      <c r="AY58" s="302">
        <f>'Показатели и индикаторы'!BK70</f>
        <v>20669076</v>
      </c>
      <c r="AZ58" s="302">
        <f>'Показатели и индикаторы'!BL70</f>
        <v>21100000</v>
      </c>
      <c r="BA58" s="302">
        <f>'Показатели и индикаторы'!BN70</f>
        <v>21700000</v>
      </c>
      <c r="BB58" s="302">
        <f>'Показатели и индикаторы'!BO70</f>
        <v>22000000</v>
      </c>
      <c r="BC58" s="302">
        <f>'Показатели и индикаторы'!BP70</f>
        <v>13042179</v>
      </c>
      <c r="BD58" s="302">
        <f>'Показатели и индикаторы'!BQ70</f>
        <v>13849912</v>
      </c>
      <c r="BE58" s="302">
        <f>'Показатели и индикаторы'!BS70</f>
        <v>11450000</v>
      </c>
      <c r="BF58" s="302">
        <f>'Показатели и индикаторы'!BT70</f>
        <v>11500000</v>
      </c>
      <c r="BG58" s="302">
        <f>'Показатели и индикаторы'!BU70</f>
        <v>5925403.6100000003</v>
      </c>
      <c r="BH58" s="302">
        <f>'Показатели и индикаторы'!BV70</f>
        <v>6582525.4100000001</v>
      </c>
      <c r="BI58" s="302">
        <f>'Показатели и индикаторы'!BX70</f>
        <v>6200000</v>
      </c>
      <c r="BJ58" s="302">
        <f>'Показатели и индикаторы'!BY70</f>
        <v>6400000</v>
      </c>
      <c r="BK58" s="302">
        <f>'Показатели и индикаторы'!BZ70</f>
        <v>9568905.8499999996</v>
      </c>
      <c r="BL58" s="302">
        <f>'Показатели и индикаторы'!CA70</f>
        <v>9500000</v>
      </c>
      <c r="BM58" s="302">
        <f>'Показатели и индикаторы'!CC70</f>
        <v>10000000</v>
      </c>
      <c r="BN58" s="302">
        <f>'Показатели и индикаторы'!CD70</f>
        <v>10000000</v>
      </c>
      <c r="BO58" s="302">
        <f>'Показатели и индикаторы'!CE70</f>
        <v>2100710.0299999998</v>
      </c>
      <c r="BP58" s="302">
        <f>'Показатели и индикаторы'!CF70</f>
        <v>1685000</v>
      </c>
      <c r="BQ58" s="302">
        <f>'Показатели и индикаторы'!CH70</f>
        <v>1800000</v>
      </c>
      <c r="BR58" s="302">
        <f>'Показатели и индикаторы'!CI70</f>
        <v>2000000</v>
      </c>
      <c r="BS58" s="302">
        <f>'Показатели и индикаторы'!CJ70</f>
        <v>7500093.6500000004</v>
      </c>
      <c r="BT58" s="302">
        <f>'Показатели и индикаторы'!CK70</f>
        <v>7025000</v>
      </c>
      <c r="BU58" s="302">
        <f>'Показатели и индикаторы'!CM70</f>
        <v>7600000</v>
      </c>
      <c r="BV58" s="302">
        <f>'Показатели и индикаторы'!CN70</f>
        <v>7600000</v>
      </c>
      <c r="BW58" s="302">
        <f>'Показатели и индикаторы'!CO70</f>
        <v>819017.05</v>
      </c>
      <c r="BX58" s="302">
        <f>'Показатели и индикаторы'!CP70</f>
        <v>950000</v>
      </c>
      <c r="BY58" s="302">
        <f>'Показатели и индикаторы'!CR70</f>
        <v>950001</v>
      </c>
      <c r="BZ58" s="302">
        <f>'Показатели и индикаторы'!CS70</f>
        <v>950002</v>
      </c>
    </row>
    <row r="59" spans="1:78" s="303" customFormat="1" ht="31.5" x14ac:dyDescent="0.25">
      <c r="A59" s="300" t="s">
        <v>59</v>
      </c>
      <c r="B59" s="293" t="str">
        <f>'Показатели и индикаторы'!B71</f>
        <v>Объем внебюджетных расходов, направленных на приобретение машин и оборудования (руб.)</v>
      </c>
      <c r="C59" s="301">
        <f>'Показатели и индикаторы'!C71</f>
        <v>6746394.2000000002</v>
      </c>
      <c r="D59" s="301">
        <f>'Показатели и индикаторы'!D71</f>
        <v>16481279.5</v>
      </c>
      <c r="E59" s="301">
        <f>'Показатели и индикаторы'!F71</f>
        <v>15665692</v>
      </c>
      <c r="F59" s="301">
        <f>'Показатели и индикаторы'!G71</f>
        <v>16837308</v>
      </c>
      <c r="G59" s="302">
        <f>'Показатели и индикаторы'!H71</f>
        <v>2054134</v>
      </c>
      <c r="H59" s="302">
        <f>'Показатели и индикаторы'!I71</f>
        <v>2000000</v>
      </c>
      <c r="I59" s="302">
        <f>'Показатели и индикаторы'!K71</f>
        <v>2200000</v>
      </c>
      <c r="J59" s="302">
        <f>'Показатели и индикаторы'!L71</f>
        <v>2500000</v>
      </c>
      <c r="K59" s="302">
        <f>'Показатели и индикаторы'!M71</f>
        <v>216693</v>
      </c>
      <c r="L59" s="302">
        <f>'Показатели и индикаторы'!N71</f>
        <v>880000</v>
      </c>
      <c r="M59" s="302">
        <f>'Показатели и индикаторы'!P71</f>
        <v>500000</v>
      </c>
      <c r="N59" s="302">
        <f>'Показатели и индикаторы'!Q71</f>
        <v>500000</v>
      </c>
      <c r="O59" s="302">
        <f>'Показатели и индикаторы'!R71</f>
        <v>7500</v>
      </c>
      <c r="P59" s="302">
        <f>'Показатели и индикаторы'!S71</f>
        <v>500000</v>
      </c>
      <c r="Q59" s="302">
        <f>'Показатели и индикаторы'!U71</f>
        <v>500000</v>
      </c>
      <c r="R59" s="302">
        <f>'Показатели и индикаторы'!V71</f>
        <v>500000</v>
      </c>
      <c r="S59" s="302">
        <f>'Показатели и индикаторы'!W71</f>
        <v>114650</v>
      </c>
      <c r="T59" s="302">
        <f>'Показатели и индикаторы'!X71</f>
        <v>1997031.5</v>
      </c>
      <c r="U59" s="302">
        <f>'Показатели и индикаторы'!Z71</f>
        <v>2000000</v>
      </c>
      <c r="V59" s="302">
        <f>'Показатели и индикаторы'!AA71</f>
        <v>2000000</v>
      </c>
      <c r="W59" s="302">
        <f>'Показатели и индикаторы'!AB71</f>
        <v>141800</v>
      </c>
      <c r="X59" s="302">
        <f>'Показатели и индикаторы'!AC71</f>
        <v>100000</v>
      </c>
      <c r="Y59" s="302">
        <f>'Показатели и индикаторы'!AE71</f>
        <v>100000</v>
      </c>
      <c r="Z59" s="302">
        <f>'Показатели и индикаторы'!AF71</f>
        <v>100000</v>
      </c>
      <c r="AA59" s="302">
        <f>'Показатели и индикаторы'!AG71</f>
        <v>438718</v>
      </c>
      <c r="AB59" s="302">
        <f>'Показатели и индикаторы'!AH71</f>
        <v>2500000</v>
      </c>
      <c r="AC59" s="302">
        <f>'Показатели и индикаторы'!AJ71</f>
        <v>2600000</v>
      </c>
      <c r="AD59" s="302">
        <f>'Показатели и индикаторы'!AK71</f>
        <v>2700000</v>
      </c>
      <c r="AE59" s="302">
        <f>'Показатели и индикаторы'!AL71</f>
        <v>0</v>
      </c>
      <c r="AF59" s="302">
        <f>'Показатели и индикаторы'!AM71</f>
        <v>0</v>
      </c>
      <c r="AG59" s="302">
        <f>'Показатели и индикаторы'!AO71</f>
        <v>0</v>
      </c>
      <c r="AH59" s="302">
        <f>'Показатели и индикаторы'!AP71</f>
        <v>0</v>
      </c>
      <c r="AI59" s="302">
        <f>'Показатели и индикаторы'!AQ71</f>
        <v>17860</v>
      </c>
      <c r="AJ59" s="302">
        <f>'Показатели и индикаторы'!AR71</f>
        <v>500000</v>
      </c>
      <c r="AK59" s="302">
        <f>'Показатели и индикаторы'!AT71</f>
        <v>600000</v>
      </c>
      <c r="AL59" s="302">
        <f>'Показатели и индикаторы'!AU71</f>
        <v>700000</v>
      </c>
      <c r="AM59" s="302">
        <f>'Показатели и индикаторы'!AV71</f>
        <v>372170</v>
      </c>
      <c r="AN59" s="302">
        <f>'Показатели и индикаторы'!AW71</f>
        <v>400000</v>
      </c>
      <c r="AO59" s="302">
        <f>'Показатели и индикаторы'!AY71</f>
        <v>450000</v>
      </c>
      <c r="AP59" s="302">
        <f>'Показатели и индикаторы'!AZ71</f>
        <v>480000</v>
      </c>
      <c r="AQ59" s="302">
        <f>'Показатели и индикаторы'!BA71</f>
        <v>1041300</v>
      </c>
      <c r="AR59" s="302">
        <f>'Показатели и индикаторы'!BB71</f>
        <v>3500000</v>
      </c>
      <c r="AS59" s="302">
        <f>'Показатели и индикаторы'!BD71</f>
        <v>2000000</v>
      </c>
      <c r="AT59" s="302">
        <f>'Показатели и индикаторы'!BE71</f>
        <v>2200000</v>
      </c>
      <c r="AU59" s="302">
        <f>'Показатели и индикаторы'!BF71</f>
        <v>258000</v>
      </c>
      <c r="AV59" s="302">
        <f>'Показатели и индикаторы'!BG71</f>
        <v>331148</v>
      </c>
      <c r="AW59" s="302">
        <f>'Показатели и индикаторы'!BI71</f>
        <v>430492</v>
      </c>
      <c r="AX59" s="302">
        <f>'Показатели и индикаторы'!BJ71</f>
        <v>532108</v>
      </c>
      <c r="AY59" s="302">
        <f>'Показатели и индикаторы'!BK71</f>
        <v>138337</v>
      </c>
      <c r="AZ59" s="302">
        <f>'Показатели и индикаторы'!BL71</f>
        <v>800000</v>
      </c>
      <c r="BA59" s="302">
        <f>'Показатели и индикаторы'!BN71</f>
        <v>800000</v>
      </c>
      <c r="BB59" s="302">
        <f>'Показатели и индикаторы'!BO71</f>
        <v>1200000</v>
      </c>
      <c r="BC59" s="302">
        <f>'Показатели и индикаторы'!BP71</f>
        <v>865960</v>
      </c>
      <c r="BD59" s="302">
        <f>'Показатели и индикаторы'!BQ71</f>
        <v>950000</v>
      </c>
      <c r="BE59" s="302">
        <f>'Показатели и индикаторы'!BS71</f>
        <v>750000</v>
      </c>
      <c r="BF59" s="302">
        <f>'Показатели и индикаторы'!BT71</f>
        <v>750000</v>
      </c>
      <c r="BG59" s="302">
        <f>'Показатели и индикаторы'!BU71</f>
        <v>541512</v>
      </c>
      <c r="BH59" s="302">
        <f>'Показатели и индикаторы'!BV71</f>
        <v>546000</v>
      </c>
      <c r="BI59" s="302">
        <f>'Показатели и индикаторы'!BX71</f>
        <v>600000</v>
      </c>
      <c r="BJ59" s="302">
        <f>'Показатели и индикаторы'!BY71</f>
        <v>700000</v>
      </c>
      <c r="BK59" s="302">
        <f>'Показатели и индикаторы'!BZ71</f>
        <v>97564</v>
      </c>
      <c r="BL59" s="302">
        <f>'Показатели и индикаторы'!CA71</f>
        <v>352000</v>
      </c>
      <c r="BM59" s="302">
        <f>'Показатели и индикаторы'!CC71</f>
        <v>700000</v>
      </c>
      <c r="BN59" s="302">
        <f>'Показатели и индикаторы'!CD71</f>
        <v>500000</v>
      </c>
      <c r="BO59" s="302">
        <f>'Показатели и индикаторы'!CE71</f>
        <v>105426.2</v>
      </c>
      <c r="BP59" s="302">
        <f>'Показатели и индикаторы'!CF71</f>
        <v>100000</v>
      </c>
      <c r="BQ59" s="302">
        <f>'Показатели и индикаторы'!CH71</f>
        <v>140000</v>
      </c>
      <c r="BR59" s="302">
        <f>'Показатели и индикаторы'!CI71</f>
        <v>180000</v>
      </c>
      <c r="BS59" s="302">
        <f>'Показатели и индикаторы'!CJ71</f>
        <v>334770</v>
      </c>
      <c r="BT59" s="302">
        <f>'Показатели и индикаторы'!CK71</f>
        <v>725100</v>
      </c>
      <c r="BU59" s="302">
        <f>'Показатели и индикаторы'!CM71</f>
        <v>795200</v>
      </c>
      <c r="BV59" s="302">
        <f>'Показатели и индикаторы'!CN71</f>
        <v>795200</v>
      </c>
      <c r="BW59" s="302">
        <f>'Показатели и индикаторы'!CO71</f>
        <v>0</v>
      </c>
      <c r="BX59" s="302">
        <f>'Показатели и индикаторы'!CP71</f>
        <v>300000</v>
      </c>
      <c r="BY59" s="302">
        <f>'Показатели и индикаторы'!CR71</f>
        <v>500000</v>
      </c>
      <c r="BZ59" s="302">
        <f>'Показатели и индикаторы'!CS71</f>
        <v>500000</v>
      </c>
    </row>
    <row r="60" spans="1:78" s="177" customFormat="1" ht="31.5" x14ac:dyDescent="0.25">
      <c r="A60" s="292" t="s">
        <v>61</v>
      </c>
      <c r="B60" s="304" t="str">
        <f>'Показатели и индикаторы'!B72</f>
        <v>Доля внебюджетных расходов, направленных на приобретение машин и оборудования, в общем объеме внебюджетных расходов (%)</v>
      </c>
      <c r="C60" s="172">
        <f>'Показатели и индикаторы'!C72</f>
        <v>3.9129266175334104E-2</v>
      </c>
      <c r="D60" s="172">
        <f>'Показатели и индикаторы'!D72</f>
        <v>9.384362438514568E-2</v>
      </c>
      <c r="E60" s="172">
        <f>'Показатели и индикаторы'!F72</f>
        <v>8.8176691101178706E-2</v>
      </c>
      <c r="F60" s="172">
        <f>'Показатели и индикаторы'!G72</f>
        <v>9.1280144584843903E-2</v>
      </c>
      <c r="G60" s="172">
        <f>'Показатели и индикаторы'!H72</f>
        <v>0.30129508774601516</v>
      </c>
      <c r="H60" s="172">
        <f>'Показатели и индикаторы'!I72</f>
        <v>0.29335485196780264</v>
      </c>
      <c r="I60" s="172">
        <f>'Показатели и индикаторы'!K72</f>
        <v>0.29333333333333333</v>
      </c>
      <c r="J60" s="172">
        <f>'Показатели и индикаторы'!L72</f>
        <v>0.29411764705882354</v>
      </c>
      <c r="K60" s="172">
        <f>'Показатели и индикаторы'!M72</f>
        <v>2.5944856717983349E-2</v>
      </c>
      <c r="L60" s="172">
        <f>'Показатели и индикаторы'!N72</f>
        <v>0.11321959738596535</v>
      </c>
      <c r="M60" s="172">
        <f>'Показатели и индикаторы'!P72</f>
        <v>6.4329316696571215E-2</v>
      </c>
      <c r="N60" s="172">
        <f>'Показатели и индикаторы'!Q72</f>
        <v>6.4329316696571215E-2</v>
      </c>
      <c r="O60" s="172">
        <f>'Показатели и индикаторы'!R72</f>
        <v>1.2443684116541134E-3</v>
      </c>
      <c r="P60" s="172">
        <f>'Показатели и индикаторы'!S72</f>
        <v>8.0645161290322578E-2</v>
      </c>
      <c r="Q60" s="172">
        <f>'Показатели и индикаторы'!U72</f>
        <v>8.0645161290322578E-2</v>
      </c>
      <c r="R60" s="172">
        <f>'Показатели и индикаторы'!V72</f>
        <v>8.0645161290322578E-2</v>
      </c>
      <c r="S60" s="172">
        <f>'Показатели и индикаторы'!W72</f>
        <v>1.1834416848601773E-2</v>
      </c>
      <c r="T60" s="172">
        <f>'Показатели и индикаторы'!X72</f>
        <v>0.2021951240255655</v>
      </c>
      <c r="U60" s="172">
        <f>'Показатели и индикаторы'!Z72</f>
        <v>0.2</v>
      </c>
      <c r="V60" s="172">
        <f>'Показатели и индикаторы'!AA72</f>
        <v>0.18181818181818182</v>
      </c>
      <c r="W60" s="172">
        <f>'Показатели и индикаторы'!AB72</f>
        <v>2.0538838900908504E-2</v>
      </c>
      <c r="X60" s="172">
        <f>'Показатели и индикаторы'!AC72</f>
        <v>1.2874983906270118E-2</v>
      </c>
      <c r="Y60" s="172">
        <f>'Показатели и индикаторы'!AE72</f>
        <v>1.0976948408342482E-2</v>
      </c>
      <c r="Z60" s="172">
        <f>'Показатели и индикаторы'!AF72</f>
        <v>9.4921689606074985E-3</v>
      </c>
      <c r="AA60" s="172">
        <f>'Показатели и индикаторы'!AG72</f>
        <v>2.7221925376282399E-2</v>
      </c>
      <c r="AB60" s="172">
        <f>'Показатели и индикаторы'!AH72</f>
        <v>0.13360039589324355</v>
      </c>
      <c r="AC60" s="172">
        <f>'Показатели и индикаторы'!AJ72</f>
        <v>0.15028901734104047</v>
      </c>
      <c r="AD60" s="172">
        <f>'Показатели и индикаторы'!AK72</f>
        <v>0.15</v>
      </c>
      <c r="AE60" s="172">
        <f>'Показатели и индикаторы'!AL72</f>
        <v>0</v>
      </c>
      <c r="AF60" s="172">
        <f>'Показатели и индикаторы'!AM72</f>
        <v>0</v>
      </c>
      <c r="AG60" s="172">
        <f>'Показатели и индикаторы'!AO72</f>
        <v>0</v>
      </c>
      <c r="AH60" s="172">
        <f>'Показатели и индикаторы'!AP72</f>
        <v>0</v>
      </c>
      <c r="AI60" s="172">
        <f>'Показатели и индикаторы'!AQ72</f>
        <v>1.2741393093725773E-3</v>
      </c>
      <c r="AJ60" s="172">
        <f>'Показатели и индикаторы'!AR72</f>
        <v>2.9895366218236172E-2</v>
      </c>
      <c r="AK60" s="172">
        <f>'Показатели и индикаторы'!AT72</f>
        <v>3.5087719298245612E-2</v>
      </c>
      <c r="AL60" s="172">
        <f>'Показатели и индикаторы'!AU72</f>
        <v>3.888888888888889E-2</v>
      </c>
      <c r="AM60" s="172">
        <f>'Показатели и индикаторы'!AV72</f>
        <v>3.3020859809581672E-2</v>
      </c>
      <c r="AN60" s="172">
        <f>'Показатели и индикаторы'!AW72</f>
        <v>4.2105263157894736E-2</v>
      </c>
      <c r="AO60" s="172">
        <f>'Показатели и индикаторы'!AY72</f>
        <v>4.2857142857142858E-2</v>
      </c>
      <c r="AP60" s="172">
        <f>'Показатели и индикаторы'!AZ72</f>
        <v>4.5714285714285714E-2</v>
      </c>
      <c r="AQ60" s="172">
        <f>'Показатели и индикаторы'!BA72</f>
        <v>5.9619889282092484E-2</v>
      </c>
      <c r="AR60" s="172">
        <f>'Показатели и индикаторы'!BB72</f>
        <v>0.23333333333333334</v>
      </c>
      <c r="AS60" s="172">
        <f>'Показатели и индикаторы'!BD72</f>
        <v>0.125</v>
      </c>
      <c r="AT60" s="172">
        <f>'Показатели и индикаторы'!BE72</f>
        <v>0.12941176470588237</v>
      </c>
      <c r="AU60" s="172">
        <f>'Показатели и индикаторы'!BF72</f>
        <v>1.6361256544502618E-2</v>
      </c>
      <c r="AV60" s="172">
        <f>'Показатели и индикаторы'!BG72</f>
        <v>2.087809376893314E-2</v>
      </c>
      <c r="AW60" s="172">
        <f>'Показатели и индикаторы'!BI72</f>
        <v>2.7280861850443601E-2</v>
      </c>
      <c r="AX60" s="172">
        <f>'Показатели и индикаторы'!BJ72</f>
        <v>3.367772151898734E-2</v>
      </c>
      <c r="AY60" s="172">
        <f>'Показатели и индикаторы'!BK72</f>
        <v>6.6929455385427005E-3</v>
      </c>
      <c r="AZ60" s="172">
        <f>'Показатели и индикаторы'!BL72</f>
        <v>3.7914691943127965E-2</v>
      </c>
      <c r="BA60" s="172">
        <f>'Показатели и индикаторы'!BN72</f>
        <v>3.6866359447004608E-2</v>
      </c>
      <c r="BB60" s="172">
        <f>'Показатели и индикаторы'!BO72</f>
        <v>5.4545454545454543E-2</v>
      </c>
      <c r="BC60" s="172">
        <f>'Показатели и индикаторы'!BP72</f>
        <v>6.6396880459929281E-2</v>
      </c>
      <c r="BD60" s="172">
        <f>'Показатели и индикаторы'!BQ72</f>
        <v>6.8592493584074751E-2</v>
      </c>
      <c r="BE60" s="172">
        <f>'Показатели и индикаторы'!BS72</f>
        <v>6.5502183406113537E-2</v>
      </c>
      <c r="BF60" s="172">
        <f>'Показатели и индикаторы'!BT72</f>
        <v>6.5217391304347824E-2</v>
      </c>
      <c r="BG60" s="172">
        <f>'Показатели и индикаторы'!BU72</f>
        <v>9.1388205030644307E-2</v>
      </c>
      <c r="BH60" s="172">
        <f>'Показатели и индикаторы'!BV72</f>
        <v>8.2946888312885367E-2</v>
      </c>
      <c r="BI60" s="172">
        <f>'Показатели и индикаторы'!BX72</f>
        <v>9.6774193548387094E-2</v>
      </c>
      <c r="BJ60" s="172">
        <f>'Показатели и индикаторы'!BY72</f>
        <v>0.109375</v>
      </c>
      <c r="BK60" s="172">
        <f>'Показатели и индикаторы'!BZ72</f>
        <v>1.0195941054221993E-2</v>
      </c>
      <c r="BL60" s="172">
        <f>'Показатели и индикаторы'!CA72</f>
        <v>3.7052631578947372E-2</v>
      </c>
      <c r="BM60" s="172">
        <f>'Показатели и индикаторы'!CC72</f>
        <v>7.0000000000000007E-2</v>
      </c>
      <c r="BN60" s="172">
        <f>'Показатели и индикаторы'!CD72</f>
        <v>0.05</v>
      </c>
      <c r="BO60" s="172">
        <f>'Показатели и индикаторы'!CE72</f>
        <v>5.0185984021792862E-2</v>
      </c>
      <c r="BP60" s="172">
        <f>'Показатели и индикаторы'!CF72</f>
        <v>5.9347181008902079E-2</v>
      </c>
      <c r="BQ60" s="172">
        <f>'Показатели и индикаторы'!CH72</f>
        <v>7.7777777777777779E-2</v>
      </c>
      <c r="BR60" s="172">
        <f>'Показатели и индикаторы'!CI72</f>
        <v>0.09</v>
      </c>
      <c r="BS60" s="172">
        <f>'Показатели и индикаторы'!CJ72</f>
        <v>4.4635442652106082E-2</v>
      </c>
      <c r="BT60" s="172">
        <f>'Показатели и индикаторы'!CK72</f>
        <v>0.10321708185053381</v>
      </c>
      <c r="BU60" s="172">
        <f>'Показатели и индикаторы'!CM72</f>
        <v>0.10463157894736842</v>
      </c>
      <c r="BV60" s="172">
        <f>'Показатели и индикаторы'!CN72</f>
        <v>0.10463157894736842</v>
      </c>
      <c r="BW60" s="172">
        <f>'Показатели и индикаторы'!CO72</f>
        <v>0</v>
      </c>
      <c r="BX60" s="172">
        <f>'Показатели и индикаторы'!CP72</f>
        <v>0.31578947368421051</v>
      </c>
      <c r="BY60" s="172">
        <f>'Показатели и индикаторы'!CR72</f>
        <v>0.52631523545764691</v>
      </c>
      <c r="BZ60" s="172">
        <f>'Показатели и индикаторы'!CS72</f>
        <v>0.52631468144277593</v>
      </c>
    </row>
    <row r="61" spans="1:78" s="303" customFormat="1" x14ac:dyDescent="0.25">
      <c r="A61" s="300" t="s">
        <v>62</v>
      </c>
      <c r="B61" s="293" t="str">
        <f>'Показатели и индикаторы'!B75</f>
        <v>Объем поступивших внебюджетных средств (за отчетный год) – всего (руб.)</v>
      </c>
      <c r="C61" s="301">
        <f>'Показатели и индикаторы'!C75</f>
        <v>179062345.91</v>
      </c>
      <c r="D61" s="301">
        <f>'Показатели и индикаторы'!D75</f>
        <v>172969348.68000001</v>
      </c>
      <c r="E61" s="301">
        <f>'Показатели и индикаторы'!F75</f>
        <v>180840001</v>
      </c>
      <c r="F61" s="301">
        <f>'Показатели и индикаторы'!G75</f>
        <v>187585002</v>
      </c>
      <c r="G61" s="302">
        <f>'Показатели и индикаторы'!H75</f>
        <v>6937300</v>
      </c>
      <c r="H61" s="302">
        <f>'Показатели и индикаторы'!I75</f>
        <v>6817681.6799999997</v>
      </c>
      <c r="I61" s="302">
        <f>'Показатели и индикаторы'!K75</f>
        <v>7500000</v>
      </c>
      <c r="J61" s="302">
        <f>'Показатели и индикаторы'!L75</f>
        <v>8500000</v>
      </c>
      <c r="K61" s="302">
        <f>'Показатели и индикаторы'!M75</f>
        <v>8869086</v>
      </c>
      <c r="L61" s="302">
        <f>'Показатели и индикаторы'!N75</f>
        <v>7071667</v>
      </c>
      <c r="M61" s="302">
        <f>'Показатели и индикаторы'!P75</f>
        <v>7000000</v>
      </c>
      <c r="N61" s="302">
        <f>'Показатели и индикаторы'!Q75</f>
        <v>7000000</v>
      </c>
      <c r="O61" s="302">
        <f>'Показатели и индикаторы'!R75</f>
        <v>6027153.96</v>
      </c>
      <c r="P61" s="302">
        <f>'Показатели и индикаторы'!S75</f>
        <v>6200000</v>
      </c>
      <c r="Q61" s="302">
        <f>'Показатели и индикаторы'!U75</f>
        <v>6200000</v>
      </c>
      <c r="R61" s="302">
        <f>'Показатели и индикаторы'!V75</f>
        <v>6200000</v>
      </c>
      <c r="S61" s="302">
        <f>'Показатели и индикаторы'!W75</f>
        <v>10077000</v>
      </c>
      <c r="T61" s="302">
        <f>'Показатели и индикаторы'!X75</f>
        <v>11000000</v>
      </c>
      <c r="U61" s="302">
        <f>'Показатели и индикаторы'!Z75</f>
        <v>12000000</v>
      </c>
      <c r="V61" s="302">
        <f>'Показатели и индикаторы'!AA75</f>
        <v>13000000</v>
      </c>
      <c r="W61" s="302">
        <f>'Показатели и индикаторы'!AB75</f>
        <v>6903993</v>
      </c>
      <c r="X61" s="302">
        <f>'Показатели и индикаторы'!AC75</f>
        <v>7767000</v>
      </c>
      <c r="Y61" s="302">
        <f>'Показатели и индикаторы'!AE75</f>
        <v>9110000</v>
      </c>
      <c r="Z61" s="302">
        <f>'Показатели и индикаторы'!AF75</f>
        <v>10535000</v>
      </c>
      <c r="AA61" s="302">
        <f>'Показатели и индикаторы'!AG75</f>
        <v>16116347.17</v>
      </c>
      <c r="AB61" s="302">
        <f>'Показатели и индикаторы'!AH75</f>
        <v>16300000</v>
      </c>
      <c r="AC61" s="302">
        <f>'Показатели и индикаторы'!AJ75</f>
        <v>17200000</v>
      </c>
      <c r="AD61" s="302">
        <f>'Показатели и индикаторы'!AK75</f>
        <v>17700000</v>
      </c>
      <c r="AE61" s="302">
        <f>'Показатели и индикаторы'!AL75</f>
        <v>382207.6</v>
      </c>
      <c r="AF61" s="302">
        <f>'Показатели и индикаторы'!AM75</f>
        <v>700000</v>
      </c>
      <c r="AG61" s="302">
        <f>'Показатели и индикаторы'!AO75</f>
        <v>700000</v>
      </c>
      <c r="AH61" s="302">
        <f>'Показатели и индикаторы'!AP75</f>
        <v>700000</v>
      </c>
      <c r="AI61" s="302">
        <f>'Показатели и индикаторы'!AQ75</f>
        <v>15436616.4</v>
      </c>
      <c r="AJ61" s="302">
        <f>'Показатели и индикаторы'!AR75</f>
        <v>18000000</v>
      </c>
      <c r="AK61" s="302">
        <f>'Показатели и индикаторы'!AT75</f>
        <v>19000000</v>
      </c>
      <c r="AL61" s="302">
        <f>'Показатели и индикаторы'!AU75</f>
        <v>20000000</v>
      </c>
      <c r="AM61" s="302">
        <f>'Показатели и индикаторы'!AV75</f>
        <v>12369175</v>
      </c>
      <c r="AN61" s="302">
        <f>'Показатели и индикаторы'!AW75</f>
        <v>11000000</v>
      </c>
      <c r="AO61" s="302">
        <f>'Показатели и индикаторы'!AY75</f>
        <v>11000000</v>
      </c>
      <c r="AP61" s="302">
        <f>'Показатели и индикаторы'!AZ75</f>
        <v>11000000</v>
      </c>
      <c r="AQ61" s="302">
        <f>'Показатели и индикаторы'!BA75</f>
        <v>17465648</v>
      </c>
      <c r="AR61" s="302">
        <f>'Показатели и индикаторы'!BB75</f>
        <v>15000000</v>
      </c>
      <c r="AS61" s="302">
        <f>'Показатели и индикаторы'!BD75</f>
        <v>16000000</v>
      </c>
      <c r="AT61" s="302">
        <f>'Показатели и индикаторы'!BE75</f>
        <v>17000000</v>
      </c>
      <c r="AU61" s="302">
        <f>'Показатели и индикаторы'!BF75</f>
        <v>15723084</v>
      </c>
      <c r="AV61" s="302">
        <f>'Показатели и индикаторы'!BG75</f>
        <v>15770000</v>
      </c>
      <c r="AW61" s="302">
        <f>'Показатели и индикаторы'!BI75</f>
        <v>15780000</v>
      </c>
      <c r="AX61" s="302">
        <f>'Показатели и индикаторы'!BJ75</f>
        <v>15800000</v>
      </c>
      <c r="AY61" s="302">
        <f>'Показатели и индикаторы'!BK75</f>
        <v>22107524</v>
      </c>
      <c r="AZ61" s="302">
        <f>'Показатели и индикаторы'!BL75</f>
        <v>22500000</v>
      </c>
      <c r="BA61" s="302">
        <f>'Показатели и индикаторы'!BN75</f>
        <v>23000000</v>
      </c>
      <c r="BB61" s="302">
        <f>'Показатели и индикаторы'!BO75</f>
        <v>23000000</v>
      </c>
      <c r="BC61" s="302">
        <f>'Показатели и индикаторы'!BP75</f>
        <v>14606771</v>
      </c>
      <c r="BD61" s="302">
        <f>'Показатели и индикаторы'!BQ75</f>
        <v>11368000</v>
      </c>
      <c r="BE61" s="302">
        <f>'Показатели и индикаторы'!BS75</f>
        <v>11450000</v>
      </c>
      <c r="BF61" s="302">
        <f>'Показатели и индикаторы'!BT75</f>
        <v>11500000</v>
      </c>
      <c r="BG61" s="302">
        <f>'Показатели и индикаторы'!BU75</f>
        <v>5725599.2000000002</v>
      </c>
      <c r="BH61" s="302">
        <f>'Показатели и индикаторы'!BV75</f>
        <v>6000000</v>
      </c>
      <c r="BI61" s="302">
        <f>'Показатели и индикаторы'!BX75</f>
        <v>6300000</v>
      </c>
      <c r="BJ61" s="302">
        <f>'Показатели и индикаторы'!BY75</f>
        <v>6500000</v>
      </c>
      <c r="BK61" s="302">
        <f>'Показатели и индикаторы'!BZ75</f>
        <v>9568905.8499999996</v>
      </c>
      <c r="BL61" s="302">
        <f>'Показатели и индикаторы'!CA75</f>
        <v>7000000</v>
      </c>
      <c r="BM61" s="302">
        <f>'Показатели и индикаторы'!CC75</f>
        <v>7500000</v>
      </c>
      <c r="BN61" s="302">
        <f>'Показатели и индикаторы'!CD75</f>
        <v>8000000</v>
      </c>
      <c r="BO61" s="302">
        <f>'Показатели и индикаторы'!CE75</f>
        <v>2426824.0299999998</v>
      </c>
      <c r="BP61" s="302">
        <f>'Показатели и индикаторы'!CF75</f>
        <v>2500000</v>
      </c>
      <c r="BQ61" s="302">
        <f>'Показатели и индикаторы'!CH75</f>
        <v>2550000</v>
      </c>
      <c r="BR61" s="302">
        <f>'Показатели и индикаторы'!CI75</f>
        <v>2600000</v>
      </c>
      <c r="BS61" s="302">
        <f>'Показатели и индикаторы'!CJ75</f>
        <v>7500093.6500000004</v>
      </c>
      <c r="BT61" s="302">
        <f>'Показатели и индикаторы'!CK75</f>
        <v>7025000</v>
      </c>
      <c r="BU61" s="302">
        <f>'Показатели и индикаторы'!CM75</f>
        <v>7600000</v>
      </c>
      <c r="BV61" s="302">
        <f>'Показатели и индикаторы'!CN75</f>
        <v>7600000</v>
      </c>
      <c r="BW61" s="302">
        <f>'Показатели и индикаторы'!CO75</f>
        <v>819017.05</v>
      </c>
      <c r="BX61" s="302">
        <f>'Показатели и индикаторы'!CP75</f>
        <v>950000</v>
      </c>
      <c r="BY61" s="302">
        <f>'Показатели и индикаторы'!CR75</f>
        <v>950001</v>
      </c>
      <c r="BZ61" s="302">
        <f>'Показатели и индикаторы'!CS75</f>
        <v>950002</v>
      </c>
    </row>
    <row r="62" spans="1:78" s="303" customFormat="1" ht="47.25" x14ac:dyDescent="0.25">
      <c r="A62" s="300" t="s">
        <v>408</v>
      </c>
      <c r="B62" s="293" t="str">
        <f>'Показатели и индикаторы'!B76</f>
        <v>Объем поступивших внебюджетных средств от реализации образовательных программ (СПО, профподготовки, ДПО) профессиональной образовательной организации (за отчетный год) (руб.)</v>
      </c>
      <c r="C62" s="301">
        <f>'Показатели и индикаторы'!C76</f>
        <v>127691113.03999999</v>
      </c>
      <c r="D62" s="301">
        <f>'Показатели и индикаторы'!D76</f>
        <v>129970600</v>
      </c>
      <c r="E62" s="301">
        <f>'Показатели и индикаторы'!F76</f>
        <v>136756000</v>
      </c>
      <c r="F62" s="301">
        <f>'Показатели и индикаторы'!G76</f>
        <v>143224000</v>
      </c>
      <c r="G62" s="302">
        <f>'Показатели и индикаторы'!H76</f>
        <v>3982600</v>
      </c>
      <c r="H62" s="302">
        <f>'Показатели и индикаторы'!I76</f>
        <v>3982600</v>
      </c>
      <c r="I62" s="302">
        <f>'Показатели и индикаторы'!K76</f>
        <v>4500000</v>
      </c>
      <c r="J62" s="302">
        <f>'Показатели и индикаторы'!L76</f>
        <v>5000000</v>
      </c>
      <c r="K62" s="302">
        <f>'Показатели и индикаторы'!M76</f>
        <v>6104397</v>
      </c>
      <c r="L62" s="302">
        <f>'Показатели и индикаторы'!N76</f>
        <v>4801000</v>
      </c>
      <c r="M62" s="302">
        <f>'Показатели и индикаторы'!P76</f>
        <v>4000000</v>
      </c>
      <c r="N62" s="302">
        <f>'Показатели и индикаторы'!Q76</f>
        <v>4000000</v>
      </c>
      <c r="O62" s="302">
        <f>'Показатели и индикаторы'!R76</f>
        <v>5200000</v>
      </c>
      <c r="P62" s="302">
        <f>'Показатели и индикаторы'!S76</f>
        <v>5200000</v>
      </c>
      <c r="Q62" s="302">
        <f>'Показатели и индикаторы'!U76</f>
        <v>5200000</v>
      </c>
      <c r="R62" s="302">
        <f>'Показатели и индикаторы'!V76</f>
        <v>5200000</v>
      </c>
      <c r="S62" s="302">
        <f>'Показатели и индикаторы'!W76</f>
        <v>8990000</v>
      </c>
      <c r="T62" s="302">
        <f>'Показатели и индикаторы'!X76</f>
        <v>10000000</v>
      </c>
      <c r="U62" s="302">
        <f>'Показатели и индикаторы'!Z76</f>
        <v>11000000</v>
      </c>
      <c r="V62" s="302">
        <f>'Показатели и индикаторы'!AA76</f>
        <v>12000000</v>
      </c>
      <c r="W62" s="302">
        <f>'Показатели и индикаторы'!AB76</f>
        <v>6268600</v>
      </c>
      <c r="X62" s="302">
        <f>'Показатели и индикаторы'!AC76</f>
        <v>7237000</v>
      </c>
      <c r="Y62" s="302">
        <f>'Показатели и индикаторы'!AE76</f>
        <v>8610000</v>
      </c>
      <c r="Z62" s="302">
        <f>'Показатели и индикаторы'!AF76</f>
        <v>10035000</v>
      </c>
      <c r="AA62" s="302">
        <f>'Показатели и индикаторы'!AG76</f>
        <v>7858352.1699999999</v>
      </c>
      <c r="AB62" s="302">
        <f>'Показатели и индикаторы'!AH76</f>
        <v>8000000</v>
      </c>
      <c r="AC62" s="302">
        <f>'Показатели и индикаторы'!AJ76</f>
        <v>8100000</v>
      </c>
      <c r="AD62" s="302">
        <f>'Показатели и индикаторы'!AK76</f>
        <v>8200000</v>
      </c>
      <c r="AE62" s="302">
        <f>'Показатели и индикаторы'!AL76</f>
        <v>0</v>
      </c>
      <c r="AF62" s="302">
        <f>'Показатели и индикаторы'!AM76</f>
        <v>0</v>
      </c>
      <c r="AG62" s="302">
        <f>'Показатели и индикаторы'!AO76</f>
        <v>0</v>
      </c>
      <c r="AH62" s="302">
        <f>'Показатели и индикаторы'!AP76</f>
        <v>0</v>
      </c>
      <c r="AI62" s="302">
        <f>'Показатели и индикаторы'!AQ76</f>
        <v>14474555.199999999</v>
      </c>
      <c r="AJ62" s="302">
        <f>'Показатели и индикаторы'!AR76</f>
        <v>17000000</v>
      </c>
      <c r="AK62" s="302">
        <f>'Показатели и индикаторы'!AT76</f>
        <v>18000000</v>
      </c>
      <c r="AL62" s="302">
        <f>'Показатели и индикаторы'!AU76</f>
        <v>19000000</v>
      </c>
      <c r="AM62" s="302">
        <f>'Показатели и индикаторы'!AV76</f>
        <v>9775998.2699999996</v>
      </c>
      <c r="AN62" s="302">
        <f>'Показатели и индикаторы'!AW76</f>
        <v>9800000</v>
      </c>
      <c r="AO62" s="302">
        <f>'Показатели и индикаторы'!AY76</f>
        <v>10500000</v>
      </c>
      <c r="AP62" s="302">
        <f>'Показатели и индикаторы'!AZ76</f>
        <v>10500000</v>
      </c>
      <c r="AQ62" s="302">
        <f>'Показатели и индикаторы'!BA76</f>
        <v>8374268.0999999996</v>
      </c>
      <c r="AR62" s="302">
        <f>'Показатели и индикаторы'!BB76</f>
        <v>9000000</v>
      </c>
      <c r="AS62" s="302">
        <f>'Показатели и индикаторы'!BD76</f>
        <v>10000000</v>
      </c>
      <c r="AT62" s="302">
        <f>'Показатели и индикаторы'!BE76</f>
        <v>11000000</v>
      </c>
      <c r="AU62" s="302">
        <f>'Показатели и индикаторы'!BF76</f>
        <v>10561433</v>
      </c>
      <c r="AV62" s="302">
        <f>'Показатели и индикаторы'!BG76</f>
        <v>10670000</v>
      </c>
      <c r="AW62" s="302">
        <f>'Показатели и индикаторы'!BI76</f>
        <v>11046000</v>
      </c>
      <c r="AX62" s="302">
        <f>'Показатели и индикаторы'!BJ76</f>
        <v>11139000</v>
      </c>
      <c r="AY62" s="302">
        <f>'Показатели и индикаторы'!BK76</f>
        <v>18919452</v>
      </c>
      <c r="AZ62" s="302">
        <f>'Показатели и индикаторы'!BL76</f>
        <v>20000000</v>
      </c>
      <c r="BA62" s="302">
        <f>'Показатели и индикаторы'!BN76</f>
        <v>20500000</v>
      </c>
      <c r="BB62" s="302">
        <f>'Показатели и индикаторы'!BO76</f>
        <v>20500000</v>
      </c>
      <c r="BC62" s="302">
        <f>'Показатели и индикаторы'!BP76</f>
        <v>9969625</v>
      </c>
      <c r="BD62" s="302">
        <f>'Показатели и индикаторы'!BQ76</f>
        <v>9610000</v>
      </c>
      <c r="BE62" s="302">
        <f>'Показатели и индикаторы'!BS76</f>
        <v>9800000</v>
      </c>
      <c r="BF62" s="302">
        <f>'Показатели и индикаторы'!BT76</f>
        <v>9900000</v>
      </c>
      <c r="BG62" s="302">
        <f>'Показатели и индикаторы'!BU76</f>
        <v>4727695.4000000004</v>
      </c>
      <c r="BH62" s="302">
        <f>'Показатели и индикаторы'!BV76</f>
        <v>5000000</v>
      </c>
      <c r="BI62" s="302">
        <f>'Показатели и индикаторы'!BX76</f>
        <v>5250000</v>
      </c>
      <c r="BJ62" s="302">
        <f>'Показатели и индикаторы'!BY76</f>
        <v>5450000</v>
      </c>
      <c r="BK62" s="302">
        <f>'Показатели и индикаторы'!BZ76</f>
        <v>7603005.8499999996</v>
      </c>
      <c r="BL62" s="302">
        <f>'Показатели и индикаторы'!CA76</f>
        <v>5000000</v>
      </c>
      <c r="BM62" s="302">
        <f>'Показатели и индикаторы'!CC76</f>
        <v>5000000</v>
      </c>
      <c r="BN62" s="302">
        <f>'Показатели и индикаторы'!CD76</f>
        <v>6000000</v>
      </c>
      <c r="BO62" s="302">
        <f>'Показатели и индикаторы'!CE76</f>
        <v>377500</v>
      </c>
      <c r="BP62" s="302">
        <f>'Показатели и индикаторы'!CF76</f>
        <v>500000</v>
      </c>
      <c r="BQ62" s="302">
        <f>'Показатели и индикаторы'!CH76</f>
        <v>550000</v>
      </c>
      <c r="BR62" s="302">
        <f>'Показатели и индикаторы'!CI76</f>
        <v>600000</v>
      </c>
      <c r="BS62" s="302">
        <f>'Показатели и индикаторы'!CJ76</f>
        <v>3697724</v>
      </c>
      <c r="BT62" s="302">
        <f>'Показатели и индикаторы'!CK76</f>
        <v>3270000</v>
      </c>
      <c r="BU62" s="302">
        <f>'Показатели и индикаторы'!CM76</f>
        <v>3800000</v>
      </c>
      <c r="BV62" s="302">
        <f>'Показатели и индикаторы'!CN76</f>
        <v>3800000</v>
      </c>
      <c r="BW62" s="302">
        <f>'Показатели и индикаторы'!CO76</f>
        <v>805907.05</v>
      </c>
      <c r="BX62" s="302">
        <f>'Показатели и индикаторы'!CP76</f>
        <v>900000</v>
      </c>
      <c r="BY62" s="302">
        <f>'Показатели и индикаторы'!CR76</f>
        <v>900000</v>
      </c>
      <c r="BZ62" s="302">
        <f>'Показатели и индикаторы'!CS76</f>
        <v>900000</v>
      </c>
    </row>
    <row r="63" spans="1:78" s="177" customFormat="1" ht="47.25" x14ac:dyDescent="0.25">
      <c r="A63" s="292" t="s">
        <v>672</v>
      </c>
      <c r="B63" s="304" t="str">
        <f>'Показатели и индикаторы'!B77</f>
        <v>Доля средств от реализации образовательных программ (СПО, профподготовки, ДПО) в общем объеме внебюджетных средств профессиональной образовательной организации (%)</v>
      </c>
      <c r="C63" s="172">
        <f>'Показатели и индикаторы'!C77</f>
        <v>0.71310979642911565</v>
      </c>
      <c r="D63" s="172">
        <f>'Показатели и индикаторы'!D77</f>
        <v>0.75140827546532907</v>
      </c>
      <c r="E63" s="172">
        <f>'Показатели и индикаторы'!F77</f>
        <v>0.75622649438052147</v>
      </c>
      <c r="F63" s="172">
        <f>'Показатели и индикаторы'!G77</f>
        <v>0.7635151982992755</v>
      </c>
      <c r="G63" s="172">
        <f>'Показатели и индикаторы'!H77</f>
        <v>0.57408501866720485</v>
      </c>
      <c r="H63" s="172">
        <f>'Показатели и индикаторы'!I77</f>
        <v>0.58415751672348537</v>
      </c>
      <c r="I63" s="172">
        <f>'Показатели и индикаторы'!K77</f>
        <v>0.6</v>
      </c>
      <c r="J63" s="172">
        <f>'Показатели и индикаторы'!L77</f>
        <v>0.58823529411764708</v>
      </c>
      <c r="K63" s="172">
        <f>'Показатели и индикаторы'!M77</f>
        <v>0.68827802549214201</v>
      </c>
      <c r="L63" s="172">
        <f>'Показатели и индикаторы'!N77</f>
        <v>0.67890640212555253</v>
      </c>
      <c r="M63" s="172">
        <f>'Показатели и индикаторы'!P77</f>
        <v>0.5714285714285714</v>
      </c>
      <c r="N63" s="172">
        <f>'Показатели и индикаторы'!Q77</f>
        <v>0.5714285714285714</v>
      </c>
      <c r="O63" s="172">
        <f>'Показатели и индикаторы'!R77</f>
        <v>0.86276209874685195</v>
      </c>
      <c r="P63" s="172">
        <f>'Показатели и индикаторы'!S77</f>
        <v>0.83870967741935487</v>
      </c>
      <c r="Q63" s="172">
        <f>'Показатели и индикаторы'!U77</f>
        <v>0.83870967741935487</v>
      </c>
      <c r="R63" s="172">
        <f>'Показатели и индикаторы'!V77</f>
        <v>0.83870967741935487</v>
      </c>
      <c r="S63" s="172">
        <f>'Показатели и индикаторы'!W77</f>
        <v>0.89213059442294329</v>
      </c>
      <c r="T63" s="172">
        <f>'Показатели и индикаторы'!X77</f>
        <v>0.90909090909090906</v>
      </c>
      <c r="U63" s="172">
        <f>'Показатели и индикаторы'!Z77</f>
        <v>0.91666666666666663</v>
      </c>
      <c r="V63" s="172">
        <f>'Показатели и индикаторы'!AA77</f>
        <v>0.92307692307692313</v>
      </c>
      <c r="W63" s="172">
        <f>'Показатели и индикаторы'!AB77</f>
        <v>0.90796731688459131</v>
      </c>
      <c r="X63" s="172">
        <f>'Показатели и индикаторы'!AC77</f>
        <v>0.93176258529676836</v>
      </c>
      <c r="Y63" s="172">
        <f>'Показатели и индикаторы'!AE77</f>
        <v>0.94511525795828755</v>
      </c>
      <c r="Z63" s="172">
        <f>'Показатели и индикаторы'!AF77</f>
        <v>0.95253915519696253</v>
      </c>
      <c r="AA63" s="172">
        <f>'Показатели и индикаторы'!AG77</f>
        <v>0.4876013210132405</v>
      </c>
      <c r="AB63" s="172">
        <f>'Показатели и индикаторы'!AH77</f>
        <v>0.49079754601226994</v>
      </c>
      <c r="AC63" s="172">
        <f>'Показатели и индикаторы'!AJ77</f>
        <v>0.47093023255813954</v>
      </c>
      <c r="AD63" s="172">
        <f>'Показатели и индикаторы'!AK77</f>
        <v>0.4632768361581921</v>
      </c>
      <c r="AE63" s="172">
        <f>'Показатели и индикаторы'!AL77</f>
        <v>0</v>
      </c>
      <c r="AF63" s="172">
        <f>'Показатели и индикаторы'!AM77</f>
        <v>0</v>
      </c>
      <c r="AG63" s="172">
        <f>'Показатели и индикаторы'!AO77</f>
        <v>0</v>
      </c>
      <c r="AH63" s="172">
        <f>'Показатели и индикаторы'!AP77</f>
        <v>0</v>
      </c>
      <c r="AI63" s="172">
        <f>'Показатели и индикаторы'!AQ77</f>
        <v>0.93767667893852691</v>
      </c>
      <c r="AJ63" s="172">
        <f>'Показатели и индикаторы'!AR77</f>
        <v>0.94444444444444442</v>
      </c>
      <c r="AK63" s="172">
        <f>'Показатели и индикаторы'!AT77</f>
        <v>0.94736842105263153</v>
      </c>
      <c r="AL63" s="172">
        <f>'Показатели и индикаторы'!AU77</f>
        <v>0.95</v>
      </c>
      <c r="AM63" s="172">
        <f>'Показатели и индикаторы'!AV77</f>
        <v>0.79035168230702524</v>
      </c>
      <c r="AN63" s="172">
        <f>'Показатели и индикаторы'!AW77</f>
        <v>0.89090909090909087</v>
      </c>
      <c r="AO63" s="172">
        <f>'Показатели и индикаторы'!AY77</f>
        <v>0.95454545454545459</v>
      </c>
      <c r="AP63" s="172">
        <f>'Показатели и индикаторы'!AZ77</f>
        <v>0.95454545454545459</v>
      </c>
      <c r="AQ63" s="172">
        <f>'Показатели и индикаторы'!BA77</f>
        <v>0.4794707931821367</v>
      </c>
      <c r="AR63" s="172">
        <f>'Показатели и индикаторы'!BB77</f>
        <v>0.6</v>
      </c>
      <c r="AS63" s="172">
        <f>'Показатели и индикаторы'!BD77</f>
        <v>0.625</v>
      </c>
      <c r="AT63" s="172">
        <f>'Показатели и индикаторы'!BE77</f>
        <v>0.6470588235294118</v>
      </c>
      <c r="AU63" s="172">
        <f>'Показатели и индикаторы'!BF77</f>
        <v>0.671715103729014</v>
      </c>
      <c r="AV63" s="172">
        <f>'Показатели и индикаторы'!BG77</f>
        <v>0.6766011414077362</v>
      </c>
      <c r="AW63" s="172">
        <f>'Показатели и индикаторы'!BI77</f>
        <v>0.7</v>
      </c>
      <c r="AX63" s="172">
        <f>'Показатели и индикаторы'!BJ77</f>
        <v>0.70499999999999996</v>
      </c>
      <c r="AY63" s="172">
        <f>'Показатели и индикаторы'!BK77</f>
        <v>0.85579244423753653</v>
      </c>
      <c r="AZ63" s="172">
        <f>'Показатели и индикаторы'!BL77</f>
        <v>0.88888888888888884</v>
      </c>
      <c r="BA63" s="172">
        <f>'Показатели и индикаторы'!BN77</f>
        <v>0.89130434782608692</v>
      </c>
      <c r="BB63" s="172">
        <f>'Показатели и индикаторы'!BO77</f>
        <v>0.89130434782608692</v>
      </c>
      <c r="BC63" s="172">
        <f>'Показатели и индикаторы'!BP77</f>
        <v>0.68253449034013058</v>
      </c>
      <c r="BD63" s="172">
        <f>'Показатели и индикаторы'!BQ77</f>
        <v>0.84535538353272344</v>
      </c>
      <c r="BE63" s="172">
        <f>'Показатели и индикаторы'!BS77</f>
        <v>0.85589519650655022</v>
      </c>
      <c r="BF63" s="172">
        <f>'Показатели и индикаторы'!BT77</f>
        <v>0.86086956521739133</v>
      </c>
      <c r="BG63" s="172">
        <f>'Показатели и индикаторы'!BU77</f>
        <v>0.82571190103561565</v>
      </c>
      <c r="BH63" s="172">
        <f>'Показатели и индикаторы'!BV77</f>
        <v>0.83333333333333337</v>
      </c>
      <c r="BI63" s="172">
        <f>'Показатели и индикаторы'!BX77</f>
        <v>0.83333333333333337</v>
      </c>
      <c r="BJ63" s="172">
        <f>'Показатели и индикаторы'!BY77</f>
        <v>0.83846153846153848</v>
      </c>
      <c r="BK63" s="172">
        <f>'Показатели и индикаторы'!BZ77</f>
        <v>0.79455331353270653</v>
      </c>
      <c r="BL63" s="172">
        <f>'Показатели и индикаторы'!CA77</f>
        <v>0.7142857142857143</v>
      </c>
      <c r="BM63" s="172">
        <f>'Показатели и индикаторы'!CC77</f>
        <v>0.66666666666666663</v>
      </c>
      <c r="BN63" s="172">
        <f>'Показатели и индикаторы'!CD77</f>
        <v>0.75</v>
      </c>
      <c r="BO63" s="172">
        <f>'Показатели и индикаторы'!CE77</f>
        <v>0.15555309957928842</v>
      </c>
      <c r="BP63" s="172">
        <f>'Показатели и индикаторы'!CF77</f>
        <v>0.2</v>
      </c>
      <c r="BQ63" s="172">
        <f>'Показатели и индикаторы'!CH77</f>
        <v>0.21568627450980393</v>
      </c>
      <c r="BR63" s="172">
        <f>'Показатели и индикаторы'!CI77</f>
        <v>0.23076923076923078</v>
      </c>
      <c r="BS63" s="172">
        <f>'Показатели и индикаторы'!CJ77</f>
        <v>0.49302371044393556</v>
      </c>
      <c r="BT63" s="172">
        <f>'Показатели и индикаторы'!CK77</f>
        <v>0.46548042704626336</v>
      </c>
      <c r="BU63" s="172">
        <f>'Показатели и индикаторы'!CM77</f>
        <v>0.5</v>
      </c>
      <c r="BV63" s="172">
        <f>'Показатели и индикаторы'!CN77</f>
        <v>0.5</v>
      </c>
      <c r="BW63" s="172">
        <f>'Показатели и индикаторы'!CO77</f>
        <v>0.98399300722738314</v>
      </c>
      <c r="BX63" s="172">
        <f>'Показатели и индикаторы'!CP77</f>
        <v>0.94736842105263153</v>
      </c>
      <c r="BY63" s="172">
        <f>'Показатели и индикаторы'!CR77</f>
        <v>0.94736742382376438</v>
      </c>
      <c r="BZ63" s="172">
        <f>'Показатели и индикаторы'!CS77</f>
        <v>0.94736642659699666</v>
      </c>
    </row>
  </sheetData>
  <sheetProtection formatCells="0" formatColumns="0" formatRows="0" autoFilter="0" pivotTables="0"/>
  <autoFilter ref="A3:F3"/>
  <mergeCells count="21">
    <mergeCell ref="BO2:BR2"/>
    <mergeCell ref="BS2:BV2"/>
    <mergeCell ref="BW2:BZ2"/>
    <mergeCell ref="AQ2:AT2"/>
    <mergeCell ref="AU2:AX2"/>
    <mergeCell ref="AY2:BB2"/>
    <mergeCell ref="BC2:BF2"/>
    <mergeCell ref="BG2:BJ2"/>
    <mergeCell ref="BK2:BN2"/>
    <mergeCell ref="AM2:AP2"/>
    <mergeCell ref="A2:A3"/>
    <mergeCell ref="B2:B3"/>
    <mergeCell ref="C2:F2"/>
    <mergeCell ref="G2:J2"/>
    <mergeCell ref="K2:N2"/>
    <mergeCell ref="O2:R2"/>
    <mergeCell ref="S2:V2"/>
    <mergeCell ref="W2:Z2"/>
    <mergeCell ref="AA2:AD2"/>
    <mergeCell ref="AE2:AH2"/>
    <mergeCell ref="AI2:AL2"/>
  </mergeCells>
  <pageMargins left="0.70866141732283472" right="0.70866141732283472" top="0.74803149606299213" bottom="0.74803149606299213" header="0.31496062992125984" footer="0.31496062992125984"/>
  <pageSetup paperSize="9" scale="73" fitToHeight="3" orientation="landscape" r:id="rId1"/>
  <colBreaks count="10" manualBreakCount="10">
    <brk id="6" max="1048575" man="1"/>
    <brk id="10" max="1048575" man="1"/>
    <brk id="18" max="53" man="1"/>
    <brk id="26" max="1048575" man="1"/>
    <brk id="34" max="53" man="1"/>
    <brk id="38" max="53" man="1"/>
    <brk id="42" max="53" man="1"/>
    <brk id="54" max="53" man="1"/>
    <brk id="62" max="1048575" man="1"/>
    <brk id="7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26</vt:i4>
      </vt:variant>
    </vt:vector>
  </HeadingPairs>
  <TitlesOfParts>
    <vt:vector size="37" baseType="lpstr">
      <vt:lpstr>За год</vt:lpstr>
      <vt:lpstr>Нар итогом</vt:lpstr>
      <vt:lpstr>ФЦПРО 2019</vt:lpstr>
      <vt:lpstr>ФЦПРО</vt:lpstr>
      <vt:lpstr> Показатели и индикаторы </vt:lpstr>
      <vt:lpstr> Показатели и индикаторы  (2)</vt:lpstr>
      <vt:lpstr>Лист1</vt:lpstr>
      <vt:lpstr>Показатели и индикаторы</vt:lpstr>
      <vt:lpstr>Показатели</vt:lpstr>
      <vt:lpstr>Печать</vt:lpstr>
      <vt:lpstr>Показатели запрос</vt:lpstr>
      <vt:lpstr>'За год'!_ФильтрБазыДанных</vt:lpstr>
      <vt:lpstr>'Нар итогом'!_ФильтрБазыДанных</vt:lpstr>
      <vt:lpstr>Печать!_ФильтрБазыДанных</vt:lpstr>
      <vt:lpstr>Показатели!_ФильтрБазыДанных</vt:lpstr>
      <vt:lpstr>'Показатели запрос'!_ФильтрБазыДанных</vt:lpstr>
      <vt:lpstr>'Показатели и индикаторы'!_ФильтрБазыДанных</vt:lpstr>
      <vt:lpstr>' Показатели и индикаторы '!Заголовки_для_печати</vt:lpstr>
      <vt:lpstr>' Показатели и индикаторы  (2)'!Заголовки_для_печати</vt:lpstr>
      <vt:lpstr>'За год'!Заголовки_для_печати</vt:lpstr>
      <vt:lpstr>'Нар итогом'!Заголовки_для_печати</vt:lpstr>
      <vt:lpstr>Печать!Заголовки_для_печати</vt:lpstr>
      <vt:lpstr>Показатели!Заголовки_для_печати</vt:lpstr>
      <vt:lpstr>'Показатели запрос'!Заголовки_для_печати</vt:lpstr>
      <vt:lpstr>'Показатели и индикаторы'!Заголовки_для_печати</vt:lpstr>
      <vt:lpstr>ФЦПРО!Заголовки_для_печати</vt:lpstr>
      <vt:lpstr>'ФЦПРО 2019'!Заголовки_для_печати</vt:lpstr>
      <vt:lpstr>' Показатели и индикаторы '!Область_печати</vt:lpstr>
      <vt:lpstr>' Показатели и индикаторы  (2)'!Область_печати</vt:lpstr>
      <vt:lpstr>'За год'!Область_печати</vt:lpstr>
      <vt:lpstr>'Нар итогом'!Область_печати</vt:lpstr>
      <vt:lpstr>Печать!Область_печати</vt:lpstr>
      <vt:lpstr>Показатели!Область_печати</vt:lpstr>
      <vt:lpstr>'Показатели запрос'!Область_печати</vt:lpstr>
      <vt:lpstr>'Показатели и индикаторы'!Область_печати</vt:lpstr>
      <vt:lpstr>ФЦПРО!Область_печати</vt:lpstr>
      <vt:lpstr>'ФЦПРО 2019'!Область_печати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В. Васильева</dc:creator>
  <cp:lastModifiedBy>RePack by Diakov</cp:lastModifiedBy>
  <cp:lastPrinted>2019-05-28T12:31:30Z</cp:lastPrinted>
  <dcterms:created xsi:type="dcterms:W3CDTF">2018-02-15T14:28:43Z</dcterms:created>
  <dcterms:modified xsi:type="dcterms:W3CDTF">2020-05-28T22:17:02Z</dcterms:modified>
</cp:coreProperties>
</file>